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-maus\Desktop\"/>
    </mc:Choice>
  </mc:AlternateContent>
  <bookViews>
    <workbookView xWindow="0" yWindow="0" windowWidth="20490" windowHeight="7650" activeTab="7"/>
  </bookViews>
  <sheets>
    <sheet name="GP Set up" sheetId="1" r:id="rId1"/>
    <sheet name="Teams" sheetId="2" r:id="rId2"/>
    <sheet name="2MTT grass" sheetId="3" r:id="rId3"/>
    <sheet name="5K grass" sheetId="4" r:id="rId4"/>
    <sheet name="8k6k grass" sheetId="5" r:id="rId5"/>
    <sheet name="2M TT track" sheetId="6" r:id="rId6"/>
    <sheet name="8k6k Reverse" sheetId="7" r:id="rId7"/>
    <sheet name="5k Track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4" i="8" l="1"/>
  <c r="D35" i="8"/>
  <c r="D38" i="8"/>
  <c r="D36" i="8"/>
  <c r="D37" i="8"/>
  <c r="D39" i="8"/>
  <c r="D41" i="8"/>
  <c r="D40" i="8"/>
  <c r="D42" i="8"/>
  <c r="D43" i="8"/>
  <c r="D44" i="8"/>
  <c r="D45" i="8"/>
  <c r="D46" i="8"/>
  <c r="D47" i="8"/>
  <c r="D48" i="8"/>
  <c r="D51" i="8"/>
  <c r="D52" i="8"/>
  <c r="D50" i="8"/>
  <c r="D49" i="8"/>
  <c r="D33" i="8"/>
  <c r="D3" i="8"/>
  <c r="D4" i="8"/>
  <c r="D5" i="8"/>
  <c r="D6" i="8"/>
  <c r="D7" i="8"/>
  <c r="D8" i="8"/>
  <c r="D9" i="8"/>
  <c r="D11" i="8"/>
  <c r="D10" i="8"/>
  <c r="D12" i="8"/>
  <c r="D15" i="8"/>
  <c r="D13" i="8"/>
  <c r="D16" i="8"/>
  <c r="D14" i="8"/>
  <c r="D17" i="8"/>
  <c r="D18" i="8"/>
  <c r="D19" i="8"/>
  <c r="D20" i="8"/>
  <c r="D21" i="8"/>
  <c r="D22" i="8"/>
  <c r="D24" i="8"/>
  <c r="D23" i="8"/>
  <c r="D26" i="8"/>
  <c r="D25" i="8"/>
  <c r="D28" i="8"/>
  <c r="D27" i="8"/>
  <c r="I36" i="8"/>
  <c r="I26" i="8"/>
  <c r="G31" i="8"/>
  <c r="I31" i="8"/>
  <c r="G23" i="8"/>
  <c r="I16" i="8"/>
  <c r="I21" i="8"/>
  <c r="G15" i="8"/>
  <c r="I6" i="8"/>
  <c r="G7" i="8"/>
  <c r="I11" i="8"/>
  <c r="D34" i="7" l="1"/>
  <c r="D35" i="7"/>
  <c r="D37" i="7"/>
  <c r="D36" i="7"/>
  <c r="D38" i="7"/>
  <c r="D40" i="7"/>
  <c r="D42" i="7"/>
  <c r="D39" i="7"/>
  <c r="D41" i="7"/>
  <c r="D44" i="7"/>
  <c r="D43" i="7"/>
  <c r="D45" i="7"/>
  <c r="D48" i="7"/>
  <c r="D46" i="7"/>
  <c r="D47" i="7"/>
  <c r="D49" i="7"/>
  <c r="D50" i="7"/>
  <c r="D51" i="7"/>
  <c r="D52" i="7"/>
  <c r="D33" i="7"/>
  <c r="D2" i="7"/>
  <c r="D4" i="7"/>
  <c r="D5" i="7"/>
  <c r="D6" i="7"/>
  <c r="D7" i="7"/>
  <c r="D10" i="7"/>
  <c r="D8" i="7"/>
  <c r="D13" i="7"/>
  <c r="D9" i="7"/>
  <c r="D11" i="7"/>
  <c r="D14" i="7"/>
  <c r="D12" i="7"/>
  <c r="D15" i="7"/>
  <c r="D17" i="7"/>
  <c r="D16" i="7"/>
  <c r="D18" i="7"/>
  <c r="D19" i="7"/>
  <c r="D20" i="7"/>
  <c r="D21" i="7"/>
  <c r="D22" i="7"/>
  <c r="D24" i="7"/>
  <c r="D26" i="7"/>
  <c r="D23" i="7"/>
  <c r="D27" i="7"/>
  <c r="D28" i="7"/>
  <c r="D29" i="7"/>
  <c r="D25" i="7"/>
  <c r="D3" i="7"/>
  <c r="I36" i="7"/>
  <c r="I31" i="7"/>
  <c r="G31" i="7"/>
  <c r="I26" i="7"/>
  <c r="G23" i="7"/>
  <c r="I21" i="7"/>
  <c r="I11" i="7"/>
  <c r="G15" i="7"/>
  <c r="I16" i="7"/>
  <c r="G7" i="7"/>
  <c r="I6" i="7"/>
  <c r="D52" i="6" l="1"/>
  <c r="D39" i="6"/>
  <c r="D36" i="6"/>
  <c r="D38" i="6"/>
  <c r="D37" i="6"/>
  <c r="D43" i="6"/>
  <c r="D40" i="6"/>
  <c r="D41" i="6"/>
  <c r="D42" i="6"/>
  <c r="D44" i="6"/>
  <c r="D45" i="6"/>
  <c r="D46" i="6"/>
  <c r="D48" i="6"/>
  <c r="D49" i="6"/>
  <c r="D50" i="6"/>
  <c r="D51" i="6"/>
  <c r="D47" i="6"/>
  <c r="D35" i="6"/>
  <c r="D33" i="6"/>
  <c r="D34" i="6"/>
  <c r="D5" i="6"/>
  <c r="D7" i="6"/>
  <c r="D8" i="6"/>
  <c r="D10" i="6"/>
  <c r="D9" i="6"/>
  <c r="D12" i="6"/>
  <c r="D14" i="6"/>
  <c r="D11" i="6"/>
  <c r="D13" i="6"/>
  <c r="D15" i="6"/>
  <c r="D17" i="6"/>
  <c r="D21" i="6"/>
  <c r="D16" i="6"/>
  <c r="D18" i="6"/>
  <c r="D19" i="6"/>
  <c r="D20" i="6"/>
  <c r="D23" i="6"/>
  <c r="D22" i="6"/>
  <c r="D27" i="6"/>
  <c r="D24" i="6"/>
  <c r="D28" i="6"/>
  <c r="D26" i="6"/>
  <c r="D25" i="6"/>
  <c r="D29" i="6"/>
  <c r="D6" i="6"/>
  <c r="D4" i="6"/>
  <c r="D2" i="6"/>
  <c r="D3" i="6"/>
  <c r="I36" i="6"/>
  <c r="I31" i="6"/>
  <c r="G23" i="6"/>
  <c r="I11" i="6"/>
  <c r="G31" i="6"/>
  <c r="I26" i="6"/>
  <c r="I21" i="6"/>
  <c r="G15" i="6"/>
  <c r="I16" i="6"/>
  <c r="G7" i="6"/>
  <c r="I6" i="6"/>
  <c r="D36" i="5" l="1"/>
  <c r="D33" i="5"/>
  <c r="D35" i="5"/>
  <c r="D41" i="5"/>
  <c r="D37" i="5"/>
  <c r="D38" i="5"/>
  <c r="D40" i="5"/>
  <c r="D42" i="5"/>
  <c r="D43" i="5"/>
  <c r="D39" i="5"/>
  <c r="D44" i="5"/>
  <c r="D46" i="5"/>
  <c r="D45" i="5"/>
  <c r="D47" i="5"/>
  <c r="D48" i="5"/>
  <c r="D49" i="5"/>
  <c r="D50" i="5"/>
  <c r="D51" i="5"/>
  <c r="D52" i="5"/>
  <c r="D34" i="5"/>
  <c r="D15" i="5"/>
  <c r="D14" i="5"/>
  <c r="D13" i="5"/>
  <c r="D11" i="5"/>
  <c r="D17" i="5"/>
  <c r="D16" i="5"/>
  <c r="D12" i="5"/>
  <c r="D20" i="5"/>
  <c r="D18" i="5"/>
  <c r="D19" i="5"/>
  <c r="D21" i="5"/>
  <c r="D24" i="5"/>
  <c r="D26" i="5"/>
  <c r="D22" i="5"/>
  <c r="D23" i="5"/>
  <c r="D28" i="5"/>
  <c r="D25" i="5"/>
  <c r="D27" i="5"/>
  <c r="D29" i="5"/>
  <c r="D9" i="5"/>
  <c r="D8" i="5"/>
  <c r="D10" i="5"/>
  <c r="D5" i="5"/>
  <c r="D7" i="5"/>
  <c r="D6" i="5"/>
  <c r="D3" i="5"/>
  <c r="D2" i="5"/>
  <c r="D4" i="5"/>
  <c r="I31" i="5" l="1"/>
  <c r="I36" i="5"/>
  <c r="G23" i="5"/>
  <c r="I26" i="5"/>
  <c r="G31" i="5"/>
  <c r="I11" i="5"/>
  <c r="I16" i="5"/>
  <c r="G15" i="5"/>
  <c r="I21" i="5"/>
  <c r="G7" i="5"/>
  <c r="I6" i="5"/>
  <c r="D3" i="4" l="1"/>
  <c r="D5" i="4"/>
  <c r="D7" i="4"/>
  <c r="D6" i="4"/>
  <c r="D9" i="4"/>
  <c r="D10" i="4"/>
  <c r="D8" i="4"/>
  <c r="D11" i="4"/>
  <c r="D13" i="4"/>
  <c r="D12" i="4"/>
  <c r="D14" i="4"/>
  <c r="D17" i="4"/>
  <c r="D15" i="4"/>
  <c r="D16" i="4"/>
  <c r="D20" i="4"/>
  <c r="D19" i="4"/>
  <c r="D18" i="4"/>
  <c r="D21" i="4"/>
  <c r="D23" i="4"/>
  <c r="D24" i="4"/>
  <c r="C26" i="4"/>
  <c r="C23" i="4"/>
  <c r="C25" i="4"/>
  <c r="C21" i="4"/>
  <c r="C18" i="4"/>
  <c r="C19" i="4"/>
  <c r="C20" i="4"/>
  <c r="C16" i="4"/>
  <c r="C15" i="4"/>
  <c r="C17" i="4"/>
  <c r="C14" i="4"/>
  <c r="C12" i="4"/>
  <c r="C13" i="4"/>
  <c r="C11" i="4"/>
  <c r="C8" i="4"/>
  <c r="C10" i="4"/>
  <c r="C9" i="4"/>
  <c r="C6" i="4"/>
  <c r="C7" i="4"/>
  <c r="C5" i="4"/>
  <c r="C3" i="4"/>
  <c r="C24" i="4"/>
  <c r="C27" i="4"/>
  <c r="D45" i="4"/>
  <c r="D44" i="4"/>
  <c r="D42" i="4"/>
  <c r="D40" i="4"/>
  <c r="D41" i="4"/>
  <c r="D39" i="4"/>
  <c r="D38" i="4"/>
  <c r="D37" i="4"/>
  <c r="D36" i="4"/>
  <c r="D35" i="4"/>
  <c r="D33" i="4"/>
  <c r="C42" i="4"/>
  <c r="C40" i="4"/>
  <c r="C41" i="4"/>
  <c r="C39" i="4"/>
  <c r="C38" i="4"/>
  <c r="C37" i="4"/>
  <c r="C36" i="4"/>
  <c r="C35" i="4"/>
  <c r="C33" i="4"/>
  <c r="D34" i="4"/>
  <c r="C34" i="4"/>
  <c r="D43" i="4"/>
  <c r="I36" i="4"/>
  <c r="I26" i="4"/>
  <c r="I31" i="4"/>
  <c r="I11" i="4"/>
  <c r="I16" i="4"/>
  <c r="I21" i="4"/>
  <c r="I6" i="4"/>
  <c r="G31" i="4"/>
  <c r="G23" i="4"/>
  <c r="G15" i="4"/>
  <c r="G7" i="4"/>
  <c r="C44" i="4"/>
  <c r="D4" i="4"/>
  <c r="C4" i="4"/>
  <c r="D2" i="4"/>
  <c r="C2" i="4"/>
  <c r="D2" i="8"/>
  <c r="C29" i="8"/>
  <c r="D29" i="8"/>
</calcChain>
</file>

<file path=xl/sharedStrings.xml><?xml version="1.0" encoding="utf-8"?>
<sst xmlns="http://schemas.openxmlformats.org/spreadsheetml/2006/main" count="849" uniqueCount="203">
  <si>
    <t>Race Dates</t>
  </si>
  <si>
    <t>Distance</t>
  </si>
  <si>
    <t>2 miles</t>
  </si>
  <si>
    <t>8k/6k</t>
  </si>
  <si>
    <t>5k</t>
  </si>
  <si>
    <t>ONU Team point system</t>
  </si>
  <si>
    <t>ONU Individual point system</t>
  </si>
  <si>
    <t>grass</t>
  </si>
  <si>
    <t>track</t>
  </si>
  <si>
    <t>1 mile</t>
  </si>
  <si>
    <t xml:space="preserve"> road</t>
  </si>
  <si>
    <t>Grass 2M score = 0.5*the normal points</t>
  </si>
  <si>
    <t>Grass 5k = 0.75</t>
  </si>
  <si>
    <t>Grass 8k = 1.0</t>
  </si>
  <si>
    <t>Track 2M = 0.75</t>
  </si>
  <si>
    <t>Track 5k = 1.25</t>
  </si>
  <si>
    <t>Road Mile = 0.25</t>
  </si>
  <si>
    <t>Baker, Patrick</t>
  </si>
  <si>
    <t>Tramontano, Alessandro</t>
  </si>
  <si>
    <t>Ackenhausen, Ian</t>
  </si>
  <si>
    <t>Driemeyer, Billy</t>
  </si>
  <si>
    <t>DeVore, Nicholas</t>
  </si>
  <si>
    <t>Brandstaetter, Jackson</t>
  </si>
  <si>
    <t>Green, Jordan</t>
  </si>
  <si>
    <t>Dravenstott, Alan</t>
  </si>
  <si>
    <t>Dawson, Skylar</t>
  </si>
  <si>
    <t>Guzman, Aaron</t>
  </si>
  <si>
    <t>McKean, Dylan</t>
  </si>
  <si>
    <t>Kelly, Dylan</t>
  </si>
  <si>
    <t>Hann, Breydan</t>
  </si>
  <si>
    <t>Pratt, Nick</t>
  </si>
  <si>
    <t>Lamison, Connor</t>
  </si>
  <si>
    <t>Krabacher, Samuel</t>
  </si>
  <si>
    <t>Sauerbrey, Caden</t>
  </si>
  <si>
    <t>Myers, Trey</t>
  </si>
  <si>
    <t>Roth, Kyle</t>
  </si>
  <si>
    <t>Schaser, Braden</t>
  </si>
  <si>
    <t>Neundorfer, Canyon</t>
  </si>
  <si>
    <t>Sutter, Travis</t>
  </si>
  <si>
    <t>Overmyer, Pierce</t>
  </si>
  <si>
    <t>Thobe, Nathan</t>
  </si>
  <si>
    <t>Swartz, Jared</t>
  </si>
  <si>
    <t>Wallace, Ian</t>
  </si>
  <si>
    <t>Blakeley, Brooks</t>
  </si>
  <si>
    <t>Williamson, Thomas</t>
  </si>
  <si>
    <t>Carpenter, Kassidy</t>
  </si>
  <si>
    <t>Bresnahan, Karsen</t>
  </si>
  <si>
    <t>Vapenik, Megan</t>
  </si>
  <si>
    <t>Dingman, Elizabeth</t>
  </si>
  <si>
    <t>Pitcovich, Tessa</t>
  </si>
  <si>
    <t>Goodrich, Sydney</t>
  </si>
  <si>
    <t>Mertz, Olesya</t>
  </si>
  <si>
    <t>Herron, Julianna</t>
  </si>
  <si>
    <t>Retcher, Chyanne</t>
  </si>
  <si>
    <t>Kowalczyk, Gabrielle</t>
  </si>
  <si>
    <t>Thompson, Sophia</t>
  </si>
  <si>
    <t>Mobley, Erica</t>
  </si>
  <si>
    <t>Ellerbrock, Taylor</t>
  </si>
  <si>
    <t>Neff, Alexis</t>
  </si>
  <si>
    <t>Vestal, Kylie</t>
  </si>
  <si>
    <t>Rhodes, Kamryn</t>
  </si>
  <si>
    <t>Whitmore, Elizabeth</t>
  </si>
  <si>
    <t>Thompson, Rachel</t>
  </si>
  <si>
    <t>Wright, Megan</t>
  </si>
  <si>
    <t>Trace, Lauren</t>
  </si>
  <si>
    <t>Travis Sutter</t>
  </si>
  <si>
    <t>Billy Driemeyer</t>
  </si>
  <si>
    <t>Sam Krabacher</t>
  </si>
  <si>
    <t>Patrick Baker</t>
  </si>
  <si>
    <t>Alex Tramontano</t>
  </si>
  <si>
    <t>Jordan Green</t>
  </si>
  <si>
    <t>Dylan McKean</t>
  </si>
  <si>
    <t>Nathan Thobe</t>
  </si>
  <si>
    <t>Breydan Hann</t>
  </si>
  <si>
    <t>Caden Sauerbrey</t>
  </si>
  <si>
    <t>Nick Pratt</t>
  </si>
  <si>
    <t>Skylar Dawson</t>
  </si>
  <si>
    <t>Jackson Brandstaetter</t>
  </si>
  <si>
    <t>Brooks Blakley</t>
  </si>
  <si>
    <t>Alan Dravenstott</t>
  </si>
  <si>
    <t>Thomas Williamson</t>
  </si>
  <si>
    <t>Dylan Kelly</t>
  </si>
  <si>
    <t>Connor Lamison</t>
  </si>
  <si>
    <t>Brarden Schaser</t>
  </si>
  <si>
    <t>Jared Swartz</t>
  </si>
  <si>
    <t>Trey Myers</t>
  </si>
  <si>
    <t>Aaron Guzman</t>
  </si>
  <si>
    <t>Ian Wallace</t>
  </si>
  <si>
    <t>Pierce Overmyer</t>
  </si>
  <si>
    <t>Ian Ackenhausen</t>
  </si>
  <si>
    <t>Caynon Neundorfer</t>
  </si>
  <si>
    <t>Nick DeVore</t>
  </si>
  <si>
    <t>Tessa Pitcovich</t>
  </si>
  <si>
    <t>Rue Whitmore</t>
  </si>
  <si>
    <t>Megan Wright</t>
  </si>
  <si>
    <t>Kylie Vestal</t>
  </si>
  <si>
    <t>Sophia Thompson</t>
  </si>
  <si>
    <t>Chyanne Retcher</t>
  </si>
  <si>
    <t>Taylor Ellerbrock</t>
  </si>
  <si>
    <t>Lexi Neff</t>
  </si>
  <si>
    <t>Kamryn Rhodes</t>
  </si>
  <si>
    <t>Gabrielle Kowalczyk</t>
  </si>
  <si>
    <t>Karsen Bresnahan</t>
  </si>
  <si>
    <t>Erica Mobley</t>
  </si>
  <si>
    <t>Lauren Trace</t>
  </si>
  <si>
    <t>JJ Herron</t>
  </si>
  <si>
    <t>Megan Vapenik</t>
  </si>
  <si>
    <t>Lizzy Dingman</t>
  </si>
  <si>
    <t>Sydney Goodrich</t>
  </si>
  <si>
    <t>Kassidy Carpenter</t>
  </si>
  <si>
    <t>Rachel Thompson</t>
  </si>
  <si>
    <t>Olesya Mertz</t>
  </si>
  <si>
    <t xml:space="preserve">Time </t>
  </si>
  <si>
    <t>Points</t>
  </si>
  <si>
    <t>DNS</t>
  </si>
  <si>
    <t>63:52.0</t>
  </si>
  <si>
    <t>63:19.0</t>
  </si>
  <si>
    <t>66:55.0</t>
  </si>
  <si>
    <t>65:36.0</t>
  </si>
  <si>
    <t>100 points</t>
  </si>
  <si>
    <t>75 points</t>
  </si>
  <si>
    <t>62.5 points</t>
  </si>
  <si>
    <t>50 points</t>
  </si>
  <si>
    <t>11.10.0</t>
  </si>
  <si>
    <t>44:14.0</t>
  </si>
  <si>
    <t>42:43.0</t>
  </si>
  <si>
    <t>43:37.0</t>
  </si>
  <si>
    <t>43:11.0</t>
  </si>
  <si>
    <t>43:01.0</t>
  </si>
  <si>
    <t>43:03.0</t>
  </si>
  <si>
    <t>42:19.0</t>
  </si>
  <si>
    <t>37.5 points</t>
  </si>
  <si>
    <t>25 points</t>
  </si>
  <si>
    <t>15 points</t>
  </si>
  <si>
    <t>Time/points</t>
  </si>
  <si>
    <t>Time</t>
  </si>
  <si>
    <t>5K Points</t>
  </si>
  <si>
    <t>Total Points</t>
  </si>
  <si>
    <t>150/250 points</t>
  </si>
  <si>
    <t>112.5/187.5 points</t>
  </si>
  <si>
    <t>93.75/156.25 points</t>
  </si>
  <si>
    <t>75/125 points</t>
  </si>
  <si>
    <t>112.5/162.5 points</t>
  </si>
  <si>
    <t>75/150 points</t>
  </si>
  <si>
    <t>56.25/81.25 points</t>
  </si>
  <si>
    <t>37.5/52.5 points</t>
  </si>
  <si>
    <t>22.5/60 points</t>
  </si>
  <si>
    <t>Kyle Roth</t>
  </si>
  <si>
    <t>8K Points</t>
  </si>
  <si>
    <t>6K Points</t>
  </si>
  <si>
    <t>Braden Schaser</t>
  </si>
  <si>
    <t>200/450 points</t>
  </si>
  <si>
    <t>150/275 points</t>
  </si>
  <si>
    <t>125/312.5 points</t>
  </si>
  <si>
    <t>100/256.25 points</t>
  </si>
  <si>
    <t>DNF</t>
  </si>
  <si>
    <t>150/300 points</t>
  </si>
  <si>
    <t>125/177.5 points</t>
  </si>
  <si>
    <t>100/181.25 points</t>
  </si>
  <si>
    <t>75/135 points</t>
  </si>
  <si>
    <t>50/206.25 points</t>
  </si>
  <si>
    <t>30/192.5 points</t>
  </si>
  <si>
    <t>Canyon Neundorfer</t>
  </si>
  <si>
    <t>2M Points</t>
  </si>
  <si>
    <t>150/600 points</t>
  </si>
  <si>
    <t>112.5/368.75 points</t>
  </si>
  <si>
    <t>93.75/406.25 points</t>
  </si>
  <si>
    <t>75/350 points</t>
  </si>
  <si>
    <t>150/331.25 points</t>
  </si>
  <si>
    <t>112.5/562.5points</t>
  </si>
  <si>
    <t>93.75/300 points</t>
  </si>
  <si>
    <t>75/281.25 points</t>
  </si>
  <si>
    <t>56.25/228.75 points</t>
  </si>
  <si>
    <t>37.5/230 points</t>
  </si>
  <si>
    <t>22.5/157.5 points</t>
  </si>
  <si>
    <t>8k points</t>
  </si>
  <si>
    <t>6k points</t>
  </si>
  <si>
    <t>Neff, Lexi</t>
  </si>
  <si>
    <t>Herron, Jay Jay</t>
  </si>
  <si>
    <t>200/800 points</t>
  </si>
  <si>
    <t>150/556.25 points</t>
  </si>
  <si>
    <t>125/493.75 points</t>
  </si>
  <si>
    <t>100/450 points</t>
  </si>
  <si>
    <t>200/500 points</t>
  </si>
  <si>
    <t>150/431.25 points</t>
  </si>
  <si>
    <t>125/456.25 points</t>
  </si>
  <si>
    <t>100/330 points</t>
  </si>
  <si>
    <t>75/637.5points</t>
  </si>
  <si>
    <t>50/207.5 points</t>
  </si>
  <si>
    <t>30/258.75 points</t>
  </si>
  <si>
    <t>5k points</t>
  </si>
  <si>
    <t xml:space="preserve">  </t>
  </si>
  <si>
    <t>250/1050 points</t>
  </si>
  <si>
    <t>187.5/743.75 points</t>
  </si>
  <si>
    <t>156.25/650 points</t>
  </si>
  <si>
    <t>125/575 points</t>
  </si>
  <si>
    <t>250/750 points</t>
  </si>
  <si>
    <t>187.5/618.75 points</t>
  </si>
  <si>
    <t>156.25/415 points</t>
  </si>
  <si>
    <t>125/581.25 points</t>
  </si>
  <si>
    <t>93.75/301.25 points</t>
  </si>
  <si>
    <t>62.5/700 points</t>
  </si>
  <si>
    <t>37.5/367.5 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</si>
</sst>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1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/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6" fillId="0" borderId="1" xfId="0" applyFont="1" applyFill="1" applyBorder="1"/>
    <xf numFmtId="0" fontId="0" fillId="0" borderId="0" xfId="0" applyBorder="1"/>
    <xf numFmtId="0" fontId="0" fillId="6" borderId="1" xfId="0" applyFill="1" applyBorder="1"/>
    <xf numFmtId="49" fontId="1" fillId="6" borderId="1" xfId="0" applyNumberFormat="1" applyFont="1" applyFill="1" applyBorder="1"/>
    <xf numFmtId="0" fontId="0" fillId="4" borderId="1" xfId="0" applyFill="1" applyBorder="1"/>
    <xf numFmtId="4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9" fontId="1" fillId="4" borderId="2" xfId="0" applyNumberFormat="1" applyFont="1" applyFill="1" applyBorder="1"/>
    <xf numFmtId="0" fontId="0" fillId="7" borderId="1" xfId="0" applyFill="1" applyBorder="1"/>
    <xf numFmtId="0" fontId="0" fillId="3" borderId="1" xfId="0" applyFill="1" applyBorder="1"/>
    <xf numFmtId="0" fontId="0" fillId="8" borderId="1" xfId="0" applyFill="1" applyBorder="1"/>
    <xf numFmtId="49" fontId="1" fillId="8" borderId="1" xfId="0" applyNumberFormat="1" applyFont="1" applyFill="1" applyBorder="1"/>
    <xf numFmtId="0" fontId="0" fillId="9" borderId="1" xfId="0" applyFill="1" applyBorder="1"/>
    <xf numFmtId="49" fontId="1" fillId="9" borderId="1" xfId="0" applyNumberFormat="1" applyFont="1" applyFill="1" applyBorder="1"/>
    <xf numFmtId="0" fontId="1" fillId="9" borderId="1" xfId="0" applyFont="1" applyFill="1" applyBorder="1"/>
    <xf numFmtId="0" fontId="0" fillId="10" borderId="1" xfId="0" applyFill="1" applyBorder="1"/>
    <xf numFmtId="49" fontId="1" fillId="10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3" xfId="0" applyNumberFormat="1" applyFont="1" applyFill="1" applyBorder="1"/>
    <xf numFmtId="0" fontId="0" fillId="2" borderId="1" xfId="0" applyFill="1" applyBorder="1"/>
    <xf numFmtId="49" fontId="1" fillId="7" borderId="2" xfId="0" applyNumberFormat="1" applyFont="1" applyFill="1" applyBorder="1"/>
    <xf numFmtId="49" fontId="1" fillId="3" borderId="2" xfId="0" applyNumberFormat="1" applyFont="1" applyFill="1" applyBorder="1"/>
    <xf numFmtId="0" fontId="0" fillId="11" borderId="1" xfId="0" applyFill="1" applyBorder="1"/>
    <xf numFmtId="49" fontId="1" fillId="11" borderId="1" xfId="0" applyNumberFormat="1" applyFont="1" applyFill="1" applyBorder="1"/>
    <xf numFmtId="0" fontId="1" fillId="11" borderId="1" xfId="0" applyFont="1" applyFill="1" applyBorder="1"/>
    <xf numFmtId="0" fontId="0" fillId="12" borderId="1" xfId="0" applyFill="1" applyBorder="1"/>
    <xf numFmtId="49" fontId="1" fillId="12" borderId="1" xfId="0" applyNumberFormat="1" applyFont="1" applyFill="1" applyBorder="1"/>
    <xf numFmtId="0" fontId="0" fillId="5" borderId="1" xfId="0" applyFill="1" applyBorder="1"/>
    <xf numFmtId="49" fontId="1" fillId="5" borderId="1" xfId="0" applyNumberFormat="1" applyFont="1" applyFill="1" applyBorder="1"/>
    <xf numFmtId="0" fontId="1" fillId="5" borderId="1" xfId="0" applyFont="1" applyFill="1" applyBorder="1"/>
    <xf numFmtId="0" fontId="1" fillId="12" borderId="1" xfId="0" applyFont="1" applyFill="1" applyBorder="1"/>
    <xf numFmtId="0" fontId="1" fillId="0" borderId="1" xfId="0" applyFont="1" applyBorder="1" applyAlignment="1">
      <alignment horizontal="center"/>
    </xf>
    <xf numFmtId="47" fontId="0" fillId="4" borderId="2" xfId="0" applyNumberFormat="1" applyFill="1" applyBorder="1" applyAlignment="1">
      <alignment horizontal="center"/>
    </xf>
    <xf numFmtId="47" fontId="0" fillId="6" borderId="2" xfId="0" applyNumberFormat="1" applyFill="1" applyBorder="1" applyAlignment="1">
      <alignment horizontal="center"/>
    </xf>
    <xf numFmtId="47" fontId="0" fillId="6" borderId="1" xfId="0" applyNumberFormat="1" applyFill="1" applyBorder="1" applyAlignment="1">
      <alignment horizontal="center"/>
    </xf>
    <xf numFmtId="47" fontId="0" fillId="7" borderId="2" xfId="0" applyNumberFormat="1" applyFill="1" applyBorder="1" applyAlignment="1">
      <alignment horizontal="center"/>
    </xf>
    <xf numFmtId="47" fontId="0" fillId="3" borderId="2" xfId="0" applyNumberFormat="1" applyFill="1" applyBorder="1" applyAlignment="1">
      <alignment horizontal="center"/>
    </xf>
    <xf numFmtId="47" fontId="0" fillId="9" borderId="1" xfId="0" applyNumberFormat="1" applyFill="1" applyBorder="1" applyAlignment="1">
      <alignment horizontal="center"/>
    </xf>
    <xf numFmtId="47" fontId="0" fillId="10" borderId="1" xfId="0" applyNumberFormat="1" applyFill="1" applyBorder="1" applyAlignment="1">
      <alignment horizontal="center"/>
    </xf>
    <xf numFmtId="47" fontId="0" fillId="2" borderId="1" xfId="0" applyNumberFormat="1" applyFill="1" applyBorder="1" applyAlignment="1">
      <alignment horizontal="center"/>
    </xf>
    <xf numFmtId="47" fontId="0" fillId="8" borderId="1" xfId="0" applyNumberFormat="1" applyFill="1" applyBorder="1" applyAlignment="1">
      <alignment horizontal="center"/>
    </xf>
    <xf numFmtId="47" fontId="0" fillId="11" borderId="1" xfId="0" applyNumberFormat="1" applyFill="1" applyBorder="1" applyAlignment="1">
      <alignment horizontal="center"/>
    </xf>
    <xf numFmtId="20" fontId="0" fillId="11" borderId="1" xfId="0" applyNumberFormat="1" applyFill="1" applyBorder="1" applyAlignment="1">
      <alignment horizontal="center"/>
    </xf>
    <xf numFmtId="47" fontId="0" fillId="5" borderId="1" xfId="0" applyNumberFormat="1" applyFill="1" applyBorder="1" applyAlignment="1">
      <alignment horizontal="center"/>
    </xf>
    <xf numFmtId="47" fontId="0" fillId="12" borderId="1" xfId="0" applyNumberFormat="1" applyFill="1" applyBorder="1" applyAlignment="1">
      <alignment horizontal="center"/>
    </xf>
    <xf numFmtId="21" fontId="0" fillId="4" borderId="2" xfId="0" applyNumberFormat="1" applyFill="1" applyBorder="1" applyAlignment="1">
      <alignment horizontal="center"/>
    </xf>
    <xf numFmtId="21" fontId="0" fillId="6" borderId="2" xfId="0" applyNumberFormat="1" applyFill="1" applyBorder="1" applyAlignment="1">
      <alignment horizontal="center"/>
    </xf>
    <xf numFmtId="21" fontId="0" fillId="6" borderId="1" xfId="0" applyNumberFormat="1" applyFill="1" applyBorder="1" applyAlignment="1">
      <alignment horizontal="center"/>
    </xf>
    <xf numFmtId="21" fontId="0" fillId="7" borderId="2" xfId="0" applyNumberFormat="1" applyFill="1" applyBorder="1" applyAlignment="1">
      <alignment horizontal="center"/>
    </xf>
    <xf numFmtId="21" fontId="0" fillId="3" borderId="2" xfId="0" applyNumberFormat="1" applyFill="1" applyBorder="1" applyAlignment="1">
      <alignment horizontal="center"/>
    </xf>
    <xf numFmtId="21" fontId="1" fillId="4" borderId="2" xfId="0" applyNumberFormat="1" applyFont="1" applyFill="1" applyBorder="1"/>
    <xf numFmtId="21" fontId="1" fillId="6" borderId="1" xfId="0" applyNumberFormat="1" applyFont="1" applyFill="1" applyBorder="1"/>
    <xf numFmtId="21" fontId="1" fillId="7" borderId="2" xfId="0" applyNumberFormat="1" applyFont="1" applyFill="1" applyBorder="1"/>
    <xf numFmtId="21" fontId="1" fillId="3" borderId="2" xfId="0" applyNumberFormat="1" applyFont="1" applyFill="1" applyBorder="1"/>
    <xf numFmtId="21" fontId="0" fillId="9" borderId="1" xfId="0" applyNumberFormat="1" applyFill="1" applyBorder="1" applyAlignment="1">
      <alignment horizontal="center"/>
    </xf>
    <xf numFmtId="21" fontId="0" fillId="10" borderId="1" xfId="0" applyNumberFormat="1" applyFill="1" applyBorder="1" applyAlignment="1">
      <alignment horizontal="center"/>
    </xf>
    <xf numFmtId="21" fontId="0" fillId="2" borderId="1" xfId="0" applyNumberFormat="1" applyFill="1" applyBorder="1" applyAlignment="1">
      <alignment horizontal="center"/>
    </xf>
    <xf numFmtId="21" fontId="0" fillId="8" borderId="1" xfId="0" applyNumberFormat="1" applyFill="1" applyBorder="1" applyAlignment="1">
      <alignment horizontal="center"/>
    </xf>
    <xf numFmtId="21" fontId="0" fillId="11" borderId="1" xfId="0" applyNumberFormat="1" applyFill="1" applyBorder="1" applyAlignment="1">
      <alignment horizontal="center"/>
    </xf>
    <xf numFmtId="21" fontId="0" fillId="5" borderId="1" xfId="0" applyNumberFormat="1" applyFill="1" applyBorder="1" applyAlignment="1">
      <alignment horizontal="center"/>
    </xf>
    <xf numFmtId="21" fontId="0" fillId="12" borderId="1" xfId="0" applyNumberFormat="1" applyFill="1" applyBorder="1" applyAlignment="1">
      <alignment horizontal="center"/>
    </xf>
    <xf numFmtId="21" fontId="1" fillId="9" borderId="1" xfId="0" applyNumberFormat="1" applyFont="1" applyFill="1" applyBorder="1"/>
    <xf numFmtId="21" fontId="1" fillId="10" borderId="1" xfId="0" applyNumberFormat="1" applyFont="1" applyFill="1" applyBorder="1"/>
    <xf numFmtId="21" fontId="1" fillId="2" borderId="1" xfId="0" applyNumberFormat="1" applyFont="1" applyFill="1" applyBorder="1"/>
    <xf numFmtId="21" fontId="1" fillId="8" borderId="1" xfId="0" applyNumberFormat="1" applyFont="1" applyFill="1" applyBorder="1"/>
    <xf numFmtId="21" fontId="1" fillId="11" borderId="1" xfId="0" applyNumberFormat="1" applyFont="1" applyFill="1" applyBorder="1"/>
    <xf numFmtId="21" fontId="1" fillId="5" borderId="1" xfId="0" applyNumberFormat="1" applyFont="1" applyFill="1" applyBorder="1"/>
    <xf numFmtId="21" fontId="1" fillId="12" borderId="1" xfId="0" applyNumberFormat="1" applyFont="1" applyFill="1" applyBorder="1"/>
    <xf numFmtId="0" fontId="3" fillId="0" borderId="0" xfId="0" applyFont="1" applyFill="1"/>
    <xf numFmtId="47" fontId="0" fillId="0" borderId="0" xfId="0" applyNumberFormat="1" applyBorder="1" applyAlignment="1">
      <alignment horizontal="center"/>
    </xf>
    <xf numFmtId="47" fontId="0" fillId="0" borderId="2" xfId="0" applyNumberFormat="1" applyBorder="1" applyAlignment="1">
      <alignment horizontal="center"/>
    </xf>
    <xf numFmtId="45" fontId="0" fillId="0" borderId="2" xfId="0" applyNumberFormat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0" fillId="0" borderId="0" xfId="0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/>
    <xf numFmtId="0" fontId="1" fillId="0" borderId="0" xfId="0" applyFont="1" applyBorder="1" applyAlignment="1">
      <alignment horizontal="center"/>
    </xf>
    <xf numFmtId="47" fontId="0" fillId="0" borderId="0" xfId="0" applyNumberFormat="1" applyAlignment="1">
      <alignment horizont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right"/>
    </xf>
    <xf numFmtId="0" fontId="1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47" fontId="0" fillId="0" borderId="0" xfId="0" applyNumberFormat="1" applyFill="1" applyBorder="1" applyAlignment="1">
      <alignment horizontal="center"/>
    </xf>
    <xf numFmtId="47" fontId="0" fillId="0" borderId="0" xfId="0" applyNumberFormat="1" applyFill="1" applyBorder="1"/>
    <xf numFmtId="0" fontId="6" fillId="0" borderId="0" xfId="0" applyFont="1" applyFill="1" applyBorder="1" applyAlignment="1">
      <alignment horizontal="left"/>
    </xf>
    <xf numFmtId="45" fontId="0" fillId="0" borderId="0" xfId="0" applyNumberFormat="1" applyFill="1" applyBorder="1" applyAlignment="1">
      <alignment horizontal="center"/>
    </xf>
    <xf numFmtId="0" fontId="6" fillId="0" borderId="0" xfId="0" applyFont="1" applyFill="1" applyBorder="1"/>
    <xf numFmtId="0" fontId="0" fillId="0" borderId="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zoomScaleNormal="100" workbookViewId="0">
      <selection activeCell="G2" sqref="G2:H32"/>
    </sheetView>
  </sheetViews>
  <sheetFormatPr defaultRowHeight="15" x14ac:dyDescent="0.25"/>
  <cols>
    <col min="1" max="1" width="13.28515625" customWidth="1"/>
    <col min="2" max="2" width="8.5703125" style="2" bestFit="1" customWidth="1"/>
    <col min="4" max="4" width="7.85546875" style="2" customWidth="1"/>
    <col min="5" max="5" width="22.7109375" style="2" bestFit="1" customWidth="1"/>
    <col min="6" max="6" width="33.5703125" style="2" bestFit="1" customWidth="1"/>
  </cols>
  <sheetData>
    <row r="1" spans="1:7" x14ac:dyDescent="0.25">
      <c r="A1" s="3" t="s">
        <v>0</v>
      </c>
      <c r="B1" s="4" t="s">
        <v>1</v>
      </c>
      <c r="C1" s="3"/>
      <c r="D1" s="4"/>
      <c r="E1" s="4" t="s">
        <v>5</v>
      </c>
      <c r="F1" s="4" t="s">
        <v>6</v>
      </c>
    </row>
    <row r="2" spans="1:7" x14ac:dyDescent="0.25">
      <c r="A2" s="1">
        <v>44078</v>
      </c>
      <c r="B2" s="2" t="s">
        <v>2</v>
      </c>
      <c r="C2" t="s">
        <v>7</v>
      </c>
      <c r="E2" s="2">
        <v>200</v>
      </c>
      <c r="F2" s="2">
        <v>350</v>
      </c>
      <c r="G2" s="2"/>
    </row>
    <row r="3" spans="1:7" x14ac:dyDescent="0.25">
      <c r="A3" s="1">
        <v>44085</v>
      </c>
      <c r="B3" s="2" t="s">
        <v>4</v>
      </c>
      <c r="C3" t="s">
        <v>7</v>
      </c>
      <c r="E3" s="2">
        <v>150</v>
      </c>
      <c r="F3" s="2">
        <v>300</v>
      </c>
      <c r="G3" s="2"/>
    </row>
    <row r="4" spans="1:7" x14ac:dyDescent="0.25">
      <c r="A4" s="1">
        <v>44099</v>
      </c>
      <c r="B4" s="2" t="s">
        <v>3</v>
      </c>
      <c r="C4" t="s">
        <v>7</v>
      </c>
      <c r="E4" s="2">
        <v>125</v>
      </c>
      <c r="F4" s="2">
        <v>250</v>
      </c>
      <c r="G4" s="2"/>
    </row>
    <row r="5" spans="1:7" x14ac:dyDescent="0.25">
      <c r="A5" s="1">
        <v>44113</v>
      </c>
      <c r="B5" s="2" t="s">
        <v>2</v>
      </c>
      <c r="C5" t="s">
        <v>8</v>
      </c>
      <c r="E5" s="2">
        <v>100</v>
      </c>
      <c r="F5" s="2">
        <v>200</v>
      </c>
      <c r="G5" s="2"/>
    </row>
    <row r="6" spans="1:7" x14ac:dyDescent="0.25">
      <c r="A6" s="1">
        <v>44127</v>
      </c>
      <c r="B6" s="2" t="s">
        <v>3</v>
      </c>
      <c r="C6" t="s">
        <v>7</v>
      </c>
      <c r="E6" s="2">
        <v>75</v>
      </c>
      <c r="F6" s="2">
        <v>175</v>
      </c>
      <c r="G6" s="2"/>
    </row>
    <row r="7" spans="1:7" x14ac:dyDescent="0.25">
      <c r="A7" s="1">
        <v>44141</v>
      </c>
      <c r="B7" s="2" t="s">
        <v>4</v>
      </c>
      <c r="C7" t="s">
        <v>8</v>
      </c>
      <c r="E7" s="2">
        <v>50</v>
      </c>
      <c r="F7" s="2">
        <v>150</v>
      </c>
      <c r="G7" s="2"/>
    </row>
    <row r="8" spans="1:7" x14ac:dyDescent="0.25">
      <c r="A8" s="1">
        <v>44148</v>
      </c>
      <c r="B8" s="2" t="s">
        <v>9</v>
      </c>
      <c r="C8" t="s">
        <v>10</v>
      </c>
      <c r="E8" s="2">
        <v>30</v>
      </c>
      <c r="F8" s="2">
        <v>125</v>
      </c>
      <c r="G8" s="2"/>
    </row>
    <row r="9" spans="1:7" x14ac:dyDescent="0.25">
      <c r="F9" s="2">
        <v>100</v>
      </c>
      <c r="G9" s="2"/>
    </row>
    <row r="10" spans="1:7" x14ac:dyDescent="0.25">
      <c r="F10" s="2">
        <v>90</v>
      </c>
      <c r="G10" s="2"/>
    </row>
    <row r="11" spans="1:7" x14ac:dyDescent="0.25">
      <c r="F11" s="2">
        <v>80</v>
      </c>
      <c r="G11" s="2"/>
    </row>
    <row r="12" spans="1:7" x14ac:dyDescent="0.25">
      <c r="F12" s="2">
        <v>70</v>
      </c>
      <c r="G12" s="2"/>
    </row>
    <row r="13" spans="1:7" x14ac:dyDescent="0.25">
      <c r="F13" s="2">
        <v>60</v>
      </c>
      <c r="G13" s="2"/>
    </row>
    <row r="14" spans="1:7" x14ac:dyDescent="0.25">
      <c r="F14" s="2">
        <v>50</v>
      </c>
      <c r="G14" s="2"/>
    </row>
    <row r="15" spans="1:7" x14ac:dyDescent="0.25">
      <c r="A15" t="s">
        <v>11</v>
      </c>
      <c r="F15" s="2">
        <v>45</v>
      </c>
      <c r="G15" s="2"/>
    </row>
    <row r="16" spans="1:7" x14ac:dyDescent="0.25">
      <c r="A16" t="s">
        <v>12</v>
      </c>
      <c r="F16" s="2">
        <v>40</v>
      </c>
      <c r="G16" s="2"/>
    </row>
    <row r="17" spans="1:7" x14ac:dyDescent="0.25">
      <c r="A17" t="s">
        <v>13</v>
      </c>
      <c r="F17" s="2">
        <v>35</v>
      </c>
      <c r="G17" s="2"/>
    </row>
    <row r="18" spans="1:7" x14ac:dyDescent="0.25">
      <c r="A18" t="s">
        <v>14</v>
      </c>
      <c r="F18" s="2">
        <v>30</v>
      </c>
      <c r="G18" s="2"/>
    </row>
    <row r="19" spans="1:7" x14ac:dyDescent="0.25">
      <c r="A19" t="s">
        <v>13</v>
      </c>
      <c r="F19" s="2">
        <v>25</v>
      </c>
      <c r="G19" s="2"/>
    </row>
    <row r="20" spans="1:7" x14ac:dyDescent="0.25">
      <c r="A20" t="s">
        <v>15</v>
      </c>
      <c r="F20" s="2">
        <v>20</v>
      </c>
      <c r="G20" s="2"/>
    </row>
    <row r="21" spans="1:7" x14ac:dyDescent="0.25">
      <c r="F21" s="2">
        <v>15</v>
      </c>
      <c r="G21" s="2"/>
    </row>
    <row r="22" spans="1:7" x14ac:dyDescent="0.25">
      <c r="A22" t="s">
        <v>16</v>
      </c>
      <c r="F22" s="2">
        <v>10</v>
      </c>
      <c r="G22" s="2"/>
    </row>
    <row r="23" spans="1:7" x14ac:dyDescent="0.25">
      <c r="F23" s="2">
        <v>9</v>
      </c>
      <c r="G23" s="2"/>
    </row>
    <row r="24" spans="1:7" x14ac:dyDescent="0.25">
      <c r="F24" s="2">
        <v>8</v>
      </c>
      <c r="G24" s="2"/>
    </row>
    <row r="25" spans="1:7" x14ac:dyDescent="0.25">
      <c r="F25" s="2">
        <v>7</v>
      </c>
      <c r="G25" s="2"/>
    </row>
    <row r="26" spans="1:7" x14ac:dyDescent="0.25">
      <c r="F26" s="2">
        <v>6</v>
      </c>
      <c r="G26" s="2"/>
    </row>
    <row r="27" spans="1:7" x14ac:dyDescent="0.25">
      <c r="F27" s="2">
        <v>5</v>
      </c>
      <c r="G27" s="2"/>
    </row>
    <row r="28" spans="1:7" x14ac:dyDescent="0.25">
      <c r="F28" s="2">
        <v>4</v>
      </c>
      <c r="G28" s="2"/>
    </row>
    <row r="29" spans="1:7" x14ac:dyDescent="0.25">
      <c r="F29" s="2">
        <v>3</v>
      </c>
      <c r="G29" s="2"/>
    </row>
    <row r="30" spans="1:7" x14ac:dyDescent="0.25">
      <c r="F30" s="2">
        <v>2</v>
      </c>
      <c r="G30" s="2"/>
    </row>
    <row r="31" spans="1:7" x14ac:dyDescent="0.25">
      <c r="F31" s="2">
        <v>1</v>
      </c>
      <c r="G31" s="2"/>
    </row>
  </sheetData>
  <pageMargins left="0.7" right="0.7" top="0.75" bottom="0.75" header="0.3" footer="0.3"/>
  <pageSetup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2"/>
  <sheetViews>
    <sheetView zoomScaleNormal="100" workbookViewId="0">
      <selection activeCell="J8" sqref="J8"/>
    </sheetView>
  </sheetViews>
  <sheetFormatPr defaultRowHeight="21" x14ac:dyDescent="0.35"/>
  <cols>
    <col min="1" max="1" width="9.140625" style="6"/>
    <col min="2" max="2" width="28.28515625" style="6" bestFit="1" customWidth="1"/>
    <col min="3" max="3" width="2.85546875" style="6" customWidth="1"/>
    <col min="4" max="4" width="23.85546875" style="6" bestFit="1" customWidth="1"/>
    <col min="5" max="5" width="4.7109375" style="6" customWidth="1"/>
    <col min="6" max="6" width="26.42578125" style="6" bestFit="1" customWidth="1"/>
    <col min="7" max="7" width="5" style="6" customWidth="1"/>
    <col min="8" max="8" width="27.5703125" style="6" bestFit="1" customWidth="1"/>
    <col min="9" max="9" width="3.7109375" style="6" customWidth="1"/>
    <col min="10" max="10" width="26.5703125" style="6" bestFit="1" customWidth="1"/>
    <col min="11" max="11" width="2" style="6" bestFit="1" customWidth="1"/>
    <col min="12" max="12" width="31" style="6" bestFit="1" customWidth="1"/>
    <col min="13" max="13" width="3.42578125" style="6" customWidth="1"/>
    <col min="14" max="14" width="26" style="6" bestFit="1" customWidth="1"/>
    <col min="15" max="253" width="9.140625" style="6"/>
    <col min="254" max="254" width="20.28515625" style="6" bestFit="1" customWidth="1"/>
    <col min="255" max="255" width="2.7109375" style="6" bestFit="1" customWidth="1"/>
    <col min="256" max="256" width="9.140625" style="6"/>
    <col min="257" max="257" width="16.7109375" style="6" bestFit="1" customWidth="1"/>
    <col min="258" max="258" width="2.7109375" style="6" bestFit="1" customWidth="1"/>
    <col min="259" max="259" width="6.140625" style="6" customWidth="1"/>
    <col min="260" max="260" width="18.5703125" style="6" bestFit="1" customWidth="1"/>
    <col min="261" max="261" width="2.7109375" style="6" bestFit="1" customWidth="1"/>
    <col min="262" max="262" width="9.140625" style="6"/>
    <col min="263" max="263" width="16.42578125" style="6" bestFit="1" customWidth="1"/>
    <col min="264" max="264" width="2" style="6" bestFit="1" customWidth="1"/>
    <col min="265" max="265" width="9.140625" style="6"/>
    <col min="266" max="266" width="16.85546875" style="6" bestFit="1" customWidth="1"/>
    <col min="267" max="267" width="2" style="6" bestFit="1" customWidth="1"/>
    <col min="268" max="509" width="9.140625" style="6"/>
    <col min="510" max="510" width="20.28515625" style="6" bestFit="1" customWidth="1"/>
    <col min="511" max="511" width="2.7109375" style="6" bestFit="1" customWidth="1"/>
    <col min="512" max="512" width="9.140625" style="6"/>
    <col min="513" max="513" width="16.7109375" style="6" bestFit="1" customWidth="1"/>
    <col min="514" max="514" width="2.7109375" style="6" bestFit="1" customWidth="1"/>
    <col min="515" max="515" width="6.140625" style="6" customWidth="1"/>
    <col min="516" max="516" width="18.5703125" style="6" bestFit="1" customWidth="1"/>
    <col min="517" max="517" width="2.7109375" style="6" bestFit="1" customWidth="1"/>
    <col min="518" max="518" width="9.140625" style="6"/>
    <col min="519" max="519" width="16.42578125" style="6" bestFit="1" customWidth="1"/>
    <col min="520" max="520" width="2" style="6" bestFit="1" customWidth="1"/>
    <col min="521" max="521" width="9.140625" style="6"/>
    <col min="522" max="522" width="16.85546875" style="6" bestFit="1" customWidth="1"/>
    <col min="523" max="523" width="2" style="6" bestFit="1" customWidth="1"/>
    <col min="524" max="765" width="9.140625" style="6"/>
    <col min="766" max="766" width="20.28515625" style="6" bestFit="1" customWidth="1"/>
    <col min="767" max="767" width="2.7109375" style="6" bestFit="1" customWidth="1"/>
    <col min="768" max="768" width="9.140625" style="6"/>
    <col min="769" max="769" width="16.7109375" style="6" bestFit="1" customWidth="1"/>
    <col min="770" max="770" width="2.7109375" style="6" bestFit="1" customWidth="1"/>
    <col min="771" max="771" width="6.140625" style="6" customWidth="1"/>
    <col min="772" max="772" width="18.5703125" style="6" bestFit="1" customWidth="1"/>
    <col min="773" max="773" width="2.7109375" style="6" bestFit="1" customWidth="1"/>
    <col min="774" max="774" width="9.140625" style="6"/>
    <col min="775" max="775" width="16.42578125" style="6" bestFit="1" customWidth="1"/>
    <col min="776" max="776" width="2" style="6" bestFit="1" customWidth="1"/>
    <col min="777" max="777" width="9.140625" style="6"/>
    <col min="778" max="778" width="16.85546875" style="6" bestFit="1" customWidth="1"/>
    <col min="779" max="779" width="2" style="6" bestFit="1" customWidth="1"/>
    <col min="780" max="1021" width="9.140625" style="6"/>
    <col min="1022" max="1022" width="20.28515625" style="6" bestFit="1" customWidth="1"/>
    <col min="1023" max="1023" width="2.7109375" style="6" bestFit="1" customWidth="1"/>
    <col min="1024" max="1024" width="9.140625" style="6"/>
    <col min="1025" max="1025" width="16.7109375" style="6" bestFit="1" customWidth="1"/>
    <col min="1026" max="1026" width="2.7109375" style="6" bestFit="1" customWidth="1"/>
    <col min="1027" max="1027" width="6.140625" style="6" customWidth="1"/>
    <col min="1028" max="1028" width="18.5703125" style="6" bestFit="1" customWidth="1"/>
    <col min="1029" max="1029" width="2.7109375" style="6" bestFit="1" customWidth="1"/>
    <col min="1030" max="1030" width="9.140625" style="6"/>
    <col min="1031" max="1031" width="16.42578125" style="6" bestFit="1" customWidth="1"/>
    <col min="1032" max="1032" width="2" style="6" bestFit="1" customWidth="1"/>
    <col min="1033" max="1033" width="9.140625" style="6"/>
    <col min="1034" max="1034" width="16.85546875" style="6" bestFit="1" customWidth="1"/>
    <col min="1035" max="1035" width="2" style="6" bestFit="1" customWidth="1"/>
    <col min="1036" max="1277" width="9.140625" style="6"/>
    <col min="1278" max="1278" width="20.28515625" style="6" bestFit="1" customWidth="1"/>
    <col min="1279" max="1279" width="2.7109375" style="6" bestFit="1" customWidth="1"/>
    <col min="1280" max="1280" width="9.140625" style="6"/>
    <col min="1281" max="1281" width="16.7109375" style="6" bestFit="1" customWidth="1"/>
    <col min="1282" max="1282" width="2.7109375" style="6" bestFit="1" customWidth="1"/>
    <col min="1283" max="1283" width="6.140625" style="6" customWidth="1"/>
    <col min="1284" max="1284" width="18.5703125" style="6" bestFit="1" customWidth="1"/>
    <col min="1285" max="1285" width="2.7109375" style="6" bestFit="1" customWidth="1"/>
    <col min="1286" max="1286" width="9.140625" style="6"/>
    <col min="1287" max="1287" width="16.42578125" style="6" bestFit="1" customWidth="1"/>
    <col min="1288" max="1288" width="2" style="6" bestFit="1" customWidth="1"/>
    <col min="1289" max="1289" width="9.140625" style="6"/>
    <col min="1290" max="1290" width="16.85546875" style="6" bestFit="1" customWidth="1"/>
    <col min="1291" max="1291" width="2" style="6" bestFit="1" customWidth="1"/>
    <col min="1292" max="1533" width="9.140625" style="6"/>
    <col min="1534" max="1534" width="20.28515625" style="6" bestFit="1" customWidth="1"/>
    <col min="1535" max="1535" width="2.7109375" style="6" bestFit="1" customWidth="1"/>
    <col min="1536" max="1536" width="9.140625" style="6"/>
    <col min="1537" max="1537" width="16.7109375" style="6" bestFit="1" customWidth="1"/>
    <col min="1538" max="1538" width="2.7109375" style="6" bestFit="1" customWidth="1"/>
    <col min="1539" max="1539" width="6.140625" style="6" customWidth="1"/>
    <col min="1540" max="1540" width="18.5703125" style="6" bestFit="1" customWidth="1"/>
    <col min="1541" max="1541" width="2.7109375" style="6" bestFit="1" customWidth="1"/>
    <col min="1542" max="1542" width="9.140625" style="6"/>
    <col min="1543" max="1543" width="16.42578125" style="6" bestFit="1" customWidth="1"/>
    <col min="1544" max="1544" width="2" style="6" bestFit="1" customWidth="1"/>
    <col min="1545" max="1545" width="9.140625" style="6"/>
    <col min="1546" max="1546" width="16.85546875" style="6" bestFit="1" customWidth="1"/>
    <col min="1547" max="1547" width="2" style="6" bestFit="1" customWidth="1"/>
    <col min="1548" max="1789" width="9.140625" style="6"/>
    <col min="1790" max="1790" width="20.28515625" style="6" bestFit="1" customWidth="1"/>
    <col min="1791" max="1791" width="2.7109375" style="6" bestFit="1" customWidth="1"/>
    <col min="1792" max="1792" width="9.140625" style="6"/>
    <col min="1793" max="1793" width="16.7109375" style="6" bestFit="1" customWidth="1"/>
    <col min="1794" max="1794" width="2.7109375" style="6" bestFit="1" customWidth="1"/>
    <col min="1795" max="1795" width="6.140625" style="6" customWidth="1"/>
    <col min="1796" max="1796" width="18.5703125" style="6" bestFit="1" customWidth="1"/>
    <col min="1797" max="1797" width="2.7109375" style="6" bestFit="1" customWidth="1"/>
    <col min="1798" max="1798" width="9.140625" style="6"/>
    <col min="1799" max="1799" width="16.42578125" style="6" bestFit="1" customWidth="1"/>
    <col min="1800" max="1800" width="2" style="6" bestFit="1" customWidth="1"/>
    <col min="1801" max="1801" width="9.140625" style="6"/>
    <col min="1802" max="1802" width="16.85546875" style="6" bestFit="1" customWidth="1"/>
    <col min="1803" max="1803" width="2" style="6" bestFit="1" customWidth="1"/>
    <col min="1804" max="2045" width="9.140625" style="6"/>
    <col min="2046" max="2046" width="20.28515625" style="6" bestFit="1" customWidth="1"/>
    <col min="2047" max="2047" width="2.7109375" style="6" bestFit="1" customWidth="1"/>
    <col min="2048" max="2048" width="9.140625" style="6"/>
    <col min="2049" max="2049" width="16.7109375" style="6" bestFit="1" customWidth="1"/>
    <col min="2050" max="2050" width="2.7109375" style="6" bestFit="1" customWidth="1"/>
    <col min="2051" max="2051" width="6.140625" style="6" customWidth="1"/>
    <col min="2052" max="2052" width="18.5703125" style="6" bestFit="1" customWidth="1"/>
    <col min="2053" max="2053" width="2.7109375" style="6" bestFit="1" customWidth="1"/>
    <col min="2054" max="2054" width="9.140625" style="6"/>
    <col min="2055" max="2055" width="16.42578125" style="6" bestFit="1" customWidth="1"/>
    <col min="2056" max="2056" width="2" style="6" bestFit="1" customWidth="1"/>
    <col min="2057" max="2057" width="9.140625" style="6"/>
    <col min="2058" max="2058" width="16.85546875" style="6" bestFit="1" customWidth="1"/>
    <col min="2059" max="2059" width="2" style="6" bestFit="1" customWidth="1"/>
    <col min="2060" max="2301" width="9.140625" style="6"/>
    <col min="2302" max="2302" width="20.28515625" style="6" bestFit="1" customWidth="1"/>
    <col min="2303" max="2303" width="2.7109375" style="6" bestFit="1" customWidth="1"/>
    <col min="2304" max="2304" width="9.140625" style="6"/>
    <col min="2305" max="2305" width="16.7109375" style="6" bestFit="1" customWidth="1"/>
    <col min="2306" max="2306" width="2.7109375" style="6" bestFit="1" customWidth="1"/>
    <col min="2307" max="2307" width="6.140625" style="6" customWidth="1"/>
    <col min="2308" max="2308" width="18.5703125" style="6" bestFit="1" customWidth="1"/>
    <col min="2309" max="2309" width="2.7109375" style="6" bestFit="1" customWidth="1"/>
    <col min="2310" max="2310" width="9.140625" style="6"/>
    <col min="2311" max="2311" width="16.42578125" style="6" bestFit="1" customWidth="1"/>
    <col min="2312" max="2312" width="2" style="6" bestFit="1" customWidth="1"/>
    <col min="2313" max="2313" width="9.140625" style="6"/>
    <col min="2314" max="2314" width="16.85546875" style="6" bestFit="1" customWidth="1"/>
    <col min="2315" max="2315" width="2" style="6" bestFit="1" customWidth="1"/>
    <col min="2316" max="2557" width="9.140625" style="6"/>
    <col min="2558" max="2558" width="20.28515625" style="6" bestFit="1" customWidth="1"/>
    <col min="2559" max="2559" width="2.7109375" style="6" bestFit="1" customWidth="1"/>
    <col min="2560" max="2560" width="9.140625" style="6"/>
    <col min="2561" max="2561" width="16.7109375" style="6" bestFit="1" customWidth="1"/>
    <col min="2562" max="2562" width="2.7109375" style="6" bestFit="1" customWidth="1"/>
    <col min="2563" max="2563" width="6.140625" style="6" customWidth="1"/>
    <col min="2564" max="2564" width="18.5703125" style="6" bestFit="1" customWidth="1"/>
    <col min="2565" max="2565" width="2.7109375" style="6" bestFit="1" customWidth="1"/>
    <col min="2566" max="2566" width="9.140625" style="6"/>
    <col min="2567" max="2567" width="16.42578125" style="6" bestFit="1" customWidth="1"/>
    <col min="2568" max="2568" width="2" style="6" bestFit="1" customWidth="1"/>
    <col min="2569" max="2569" width="9.140625" style="6"/>
    <col min="2570" max="2570" width="16.85546875" style="6" bestFit="1" customWidth="1"/>
    <col min="2571" max="2571" width="2" style="6" bestFit="1" customWidth="1"/>
    <col min="2572" max="2813" width="9.140625" style="6"/>
    <col min="2814" max="2814" width="20.28515625" style="6" bestFit="1" customWidth="1"/>
    <col min="2815" max="2815" width="2.7109375" style="6" bestFit="1" customWidth="1"/>
    <col min="2816" max="2816" width="9.140625" style="6"/>
    <col min="2817" max="2817" width="16.7109375" style="6" bestFit="1" customWidth="1"/>
    <col min="2818" max="2818" width="2.7109375" style="6" bestFit="1" customWidth="1"/>
    <col min="2819" max="2819" width="6.140625" style="6" customWidth="1"/>
    <col min="2820" max="2820" width="18.5703125" style="6" bestFit="1" customWidth="1"/>
    <col min="2821" max="2821" width="2.7109375" style="6" bestFit="1" customWidth="1"/>
    <col min="2822" max="2822" width="9.140625" style="6"/>
    <col min="2823" max="2823" width="16.42578125" style="6" bestFit="1" customWidth="1"/>
    <col min="2824" max="2824" width="2" style="6" bestFit="1" customWidth="1"/>
    <col min="2825" max="2825" width="9.140625" style="6"/>
    <col min="2826" max="2826" width="16.85546875" style="6" bestFit="1" customWidth="1"/>
    <col min="2827" max="2827" width="2" style="6" bestFit="1" customWidth="1"/>
    <col min="2828" max="3069" width="9.140625" style="6"/>
    <col min="3070" max="3070" width="20.28515625" style="6" bestFit="1" customWidth="1"/>
    <col min="3071" max="3071" width="2.7109375" style="6" bestFit="1" customWidth="1"/>
    <col min="3072" max="3072" width="9.140625" style="6"/>
    <col min="3073" max="3073" width="16.7109375" style="6" bestFit="1" customWidth="1"/>
    <col min="3074" max="3074" width="2.7109375" style="6" bestFit="1" customWidth="1"/>
    <col min="3075" max="3075" width="6.140625" style="6" customWidth="1"/>
    <col min="3076" max="3076" width="18.5703125" style="6" bestFit="1" customWidth="1"/>
    <col min="3077" max="3077" width="2.7109375" style="6" bestFit="1" customWidth="1"/>
    <col min="3078" max="3078" width="9.140625" style="6"/>
    <col min="3079" max="3079" width="16.42578125" style="6" bestFit="1" customWidth="1"/>
    <col min="3080" max="3080" width="2" style="6" bestFit="1" customWidth="1"/>
    <col min="3081" max="3081" width="9.140625" style="6"/>
    <col min="3082" max="3082" width="16.85546875" style="6" bestFit="1" customWidth="1"/>
    <col min="3083" max="3083" width="2" style="6" bestFit="1" customWidth="1"/>
    <col min="3084" max="3325" width="9.140625" style="6"/>
    <col min="3326" max="3326" width="20.28515625" style="6" bestFit="1" customWidth="1"/>
    <col min="3327" max="3327" width="2.7109375" style="6" bestFit="1" customWidth="1"/>
    <col min="3328" max="3328" width="9.140625" style="6"/>
    <col min="3329" max="3329" width="16.7109375" style="6" bestFit="1" customWidth="1"/>
    <col min="3330" max="3330" width="2.7109375" style="6" bestFit="1" customWidth="1"/>
    <col min="3331" max="3331" width="6.140625" style="6" customWidth="1"/>
    <col min="3332" max="3332" width="18.5703125" style="6" bestFit="1" customWidth="1"/>
    <col min="3333" max="3333" width="2.7109375" style="6" bestFit="1" customWidth="1"/>
    <col min="3334" max="3334" width="9.140625" style="6"/>
    <col min="3335" max="3335" width="16.42578125" style="6" bestFit="1" customWidth="1"/>
    <col min="3336" max="3336" width="2" style="6" bestFit="1" customWidth="1"/>
    <col min="3337" max="3337" width="9.140625" style="6"/>
    <col min="3338" max="3338" width="16.85546875" style="6" bestFit="1" customWidth="1"/>
    <col min="3339" max="3339" width="2" style="6" bestFit="1" customWidth="1"/>
    <col min="3340" max="3581" width="9.140625" style="6"/>
    <col min="3582" max="3582" width="20.28515625" style="6" bestFit="1" customWidth="1"/>
    <col min="3583" max="3583" width="2.7109375" style="6" bestFit="1" customWidth="1"/>
    <col min="3584" max="3584" width="9.140625" style="6"/>
    <col min="3585" max="3585" width="16.7109375" style="6" bestFit="1" customWidth="1"/>
    <col min="3586" max="3586" width="2.7109375" style="6" bestFit="1" customWidth="1"/>
    <col min="3587" max="3587" width="6.140625" style="6" customWidth="1"/>
    <col min="3588" max="3588" width="18.5703125" style="6" bestFit="1" customWidth="1"/>
    <col min="3589" max="3589" width="2.7109375" style="6" bestFit="1" customWidth="1"/>
    <col min="3590" max="3590" width="9.140625" style="6"/>
    <col min="3591" max="3591" width="16.42578125" style="6" bestFit="1" customWidth="1"/>
    <col min="3592" max="3592" width="2" style="6" bestFit="1" customWidth="1"/>
    <col min="3593" max="3593" width="9.140625" style="6"/>
    <col min="3594" max="3594" width="16.85546875" style="6" bestFit="1" customWidth="1"/>
    <col min="3595" max="3595" width="2" style="6" bestFit="1" customWidth="1"/>
    <col min="3596" max="3837" width="9.140625" style="6"/>
    <col min="3838" max="3838" width="20.28515625" style="6" bestFit="1" customWidth="1"/>
    <col min="3839" max="3839" width="2.7109375" style="6" bestFit="1" customWidth="1"/>
    <col min="3840" max="3840" width="9.140625" style="6"/>
    <col min="3841" max="3841" width="16.7109375" style="6" bestFit="1" customWidth="1"/>
    <col min="3842" max="3842" width="2.7109375" style="6" bestFit="1" customWidth="1"/>
    <col min="3843" max="3843" width="6.140625" style="6" customWidth="1"/>
    <col min="3844" max="3844" width="18.5703125" style="6" bestFit="1" customWidth="1"/>
    <col min="3845" max="3845" width="2.7109375" style="6" bestFit="1" customWidth="1"/>
    <col min="3846" max="3846" width="9.140625" style="6"/>
    <col min="3847" max="3847" width="16.42578125" style="6" bestFit="1" customWidth="1"/>
    <col min="3848" max="3848" width="2" style="6" bestFit="1" customWidth="1"/>
    <col min="3849" max="3849" width="9.140625" style="6"/>
    <col min="3850" max="3850" width="16.85546875" style="6" bestFit="1" customWidth="1"/>
    <col min="3851" max="3851" width="2" style="6" bestFit="1" customWidth="1"/>
    <col min="3852" max="4093" width="9.140625" style="6"/>
    <col min="4094" max="4094" width="20.28515625" style="6" bestFit="1" customWidth="1"/>
    <col min="4095" max="4095" width="2.7109375" style="6" bestFit="1" customWidth="1"/>
    <col min="4096" max="4096" width="9.140625" style="6"/>
    <col min="4097" max="4097" width="16.7109375" style="6" bestFit="1" customWidth="1"/>
    <col min="4098" max="4098" width="2.7109375" style="6" bestFit="1" customWidth="1"/>
    <col min="4099" max="4099" width="6.140625" style="6" customWidth="1"/>
    <col min="4100" max="4100" width="18.5703125" style="6" bestFit="1" customWidth="1"/>
    <col min="4101" max="4101" width="2.7109375" style="6" bestFit="1" customWidth="1"/>
    <col min="4102" max="4102" width="9.140625" style="6"/>
    <col min="4103" max="4103" width="16.42578125" style="6" bestFit="1" customWidth="1"/>
    <col min="4104" max="4104" width="2" style="6" bestFit="1" customWidth="1"/>
    <col min="4105" max="4105" width="9.140625" style="6"/>
    <col min="4106" max="4106" width="16.85546875" style="6" bestFit="1" customWidth="1"/>
    <col min="4107" max="4107" width="2" style="6" bestFit="1" customWidth="1"/>
    <col min="4108" max="4349" width="9.140625" style="6"/>
    <col min="4350" max="4350" width="20.28515625" style="6" bestFit="1" customWidth="1"/>
    <col min="4351" max="4351" width="2.7109375" style="6" bestFit="1" customWidth="1"/>
    <col min="4352" max="4352" width="9.140625" style="6"/>
    <col min="4353" max="4353" width="16.7109375" style="6" bestFit="1" customWidth="1"/>
    <col min="4354" max="4354" width="2.7109375" style="6" bestFit="1" customWidth="1"/>
    <col min="4355" max="4355" width="6.140625" style="6" customWidth="1"/>
    <col min="4356" max="4356" width="18.5703125" style="6" bestFit="1" customWidth="1"/>
    <col min="4357" max="4357" width="2.7109375" style="6" bestFit="1" customWidth="1"/>
    <col min="4358" max="4358" width="9.140625" style="6"/>
    <col min="4359" max="4359" width="16.42578125" style="6" bestFit="1" customWidth="1"/>
    <col min="4360" max="4360" width="2" style="6" bestFit="1" customWidth="1"/>
    <col min="4361" max="4361" width="9.140625" style="6"/>
    <col min="4362" max="4362" width="16.85546875" style="6" bestFit="1" customWidth="1"/>
    <col min="4363" max="4363" width="2" style="6" bestFit="1" customWidth="1"/>
    <col min="4364" max="4605" width="9.140625" style="6"/>
    <col min="4606" max="4606" width="20.28515625" style="6" bestFit="1" customWidth="1"/>
    <col min="4607" max="4607" width="2.7109375" style="6" bestFit="1" customWidth="1"/>
    <col min="4608" max="4608" width="9.140625" style="6"/>
    <col min="4609" max="4609" width="16.7109375" style="6" bestFit="1" customWidth="1"/>
    <col min="4610" max="4610" width="2.7109375" style="6" bestFit="1" customWidth="1"/>
    <col min="4611" max="4611" width="6.140625" style="6" customWidth="1"/>
    <col min="4612" max="4612" width="18.5703125" style="6" bestFit="1" customWidth="1"/>
    <col min="4613" max="4613" width="2.7109375" style="6" bestFit="1" customWidth="1"/>
    <col min="4614" max="4614" width="9.140625" style="6"/>
    <col min="4615" max="4615" width="16.42578125" style="6" bestFit="1" customWidth="1"/>
    <col min="4616" max="4616" width="2" style="6" bestFit="1" customWidth="1"/>
    <col min="4617" max="4617" width="9.140625" style="6"/>
    <col min="4618" max="4618" width="16.85546875" style="6" bestFit="1" customWidth="1"/>
    <col min="4619" max="4619" width="2" style="6" bestFit="1" customWidth="1"/>
    <col min="4620" max="4861" width="9.140625" style="6"/>
    <col min="4862" max="4862" width="20.28515625" style="6" bestFit="1" customWidth="1"/>
    <col min="4863" max="4863" width="2.7109375" style="6" bestFit="1" customWidth="1"/>
    <col min="4864" max="4864" width="9.140625" style="6"/>
    <col min="4865" max="4865" width="16.7109375" style="6" bestFit="1" customWidth="1"/>
    <col min="4866" max="4866" width="2.7109375" style="6" bestFit="1" customWidth="1"/>
    <col min="4867" max="4867" width="6.140625" style="6" customWidth="1"/>
    <col min="4868" max="4868" width="18.5703125" style="6" bestFit="1" customWidth="1"/>
    <col min="4869" max="4869" width="2.7109375" style="6" bestFit="1" customWidth="1"/>
    <col min="4870" max="4870" width="9.140625" style="6"/>
    <col min="4871" max="4871" width="16.42578125" style="6" bestFit="1" customWidth="1"/>
    <col min="4872" max="4872" width="2" style="6" bestFit="1" customWidth="1"/>
    <col min="4873" max="4873" width="9.140625" style="6"/>
    <col min="4874" max="4874" width="16.85546875" style="6" bestFit="1" customWidth="1"/>
    <col min="4875" max="4875" width="2" style="6" bestFit="1" customWidth="1"/>
    <col min="4876" max="5117" width="9.140625" style="6"/>
    <col min="5118" max="5118" width="20.28515625" style="6" bestFit="1" customWidth="1"/>
    <col min="5119" max="5119" width="2.7109375" style="6" bestFit="1" customWidth="1"/>
    <col min="5120" max="5120" width="9.140625" style="6"/>
    <col min="5121" max="5121" width="16.7109375" style="6" bestFit="1" customWidth="1"/>
    <col min="5122" max="5122" width="2.7109375" style="6" bestFit="1" customWidth="1"/>
    <col min="5123" max="5123" width="6.140625" style="6" customWidth="1"/>
    <col min="5124" max="5124" width="18.5703125" style="6" bestFit="1" customWidth="1"/>
    <col min="5125" max="5125" width="2.7109375" style="6" bestFit="1" customWidth="1"/>
    <col min="5126" max="5126" width="9.140625" style="6"/>
    <col min="5127" max="5127" width="16.42578125" style="6" bestFit="1" customWidth="1"/>
    <col min="5128" max="5128" width="2" style="6" bestFit="1" customWidth="1"/>
    <col min="5129" max="5129" width="9.140625" style="6"/>
    <col min="5130" max="5130" width="16.85546875" style="6" bestFit="1" customWidth="1"/>
    <col min="5131" max="5131" width="2" style="6" bestFit="1" customWidth="1"/>
    <col min="5132" max="5373" width="9.140625" style="6"/>
    <col min="5374" max="5374" width="20.28515625" style="6" bestFit="1" customWidth="1"/>
    <col min="5375" max="5375" width="2.7109375" style="6" bestFit="1" customWidth="1"/>
    <col min="5376" max="5376" width="9.140625" style="6"/>
    <col min="5377" max="5377" width="16.7109375" style="6" bestFit="1" customWidth="1"/>
    <col min="5378" max="5378" width="2.7109375" style="6" bestFit="1" customWidth="1"/>
    <col min="5379" max="5379" width="6.140625" style="6" customWidth="1"/>
    <col min="5380" max="5380" width="18.5703125" style="6" bestFit="1" customWidth="1"/>
    <col min="5381" max="5381" width="2.7109375" style="6" bestFit="1" customWidth="1"/>
    <col min="5382" max="5382" width="9.140625" style="6"/>
    <col min="5383" max="5383" width="16.42578125" style="6" bestFit="1" customWidth="1"/>
    <col min="5384" max="5384" width="2" style="6" bestFit="1" customWidth="1"/>
    <col min="5385" max="5385" width="9.140625" style="6"/>
    <col min="5386" max="5386" width="16.85546875" style="6" bestFit="1" customWidth="1"/>
    <col min="5387" max="5387" width="2" style="6" bestFit="1" customWidth="1"/>
    <col min="5388" max="5629" width="9.140625" style="6"/>
    <col min="5630" max="5630" width="20.28515625" style="6" bestFit="1" customWidth="1"/>
    <col min="5631" max="5631" width="2.7109375" style="6" bestFit="1" customWidth="1"/>
    <col min="5632" max="5632" width="9.140625" style="6"/>
    <col min="5633" max="5633" width="16.7109375" style="6" bestFit="1" customWidth="1"/>
    <col min="5634" max="5634" width="2.7109375" style="6" bestFit="1" customWidth="1"/>
    <col min="5635" max="5635" width="6.140625" style="6" customWidth="1"/>
    <col min="5636" max="5636" width="18.5703125" style="6" bestFit="1" customWidth="1"/>
    <col min="5637" max="5637" width="2.7109375" style="6" bestFit="1" customWidth="1"/>
    <col min="5638" max="5638" width="9.140625" style="6"/>
    <col min="5639" max="5639" width="16.42578125" style="6" bestFit="1" customWidth="1"/>
    <col min="5640" max="5640" width="2" style="6" bestFit="1" customWidth="1"/>
    <col min="5641" max="5641" width="9.140625" style="6"/>
    <col min="5642" max="5642" width="16.85546875" style="6" bestFit="1" customWidth="1"/>
    <col min="5643" max="5643" width="2" style="6" bestFit="1" customWidth="1"/>
    <col min="5644" max="5885" width="9.140625" style="6"/>
    <col min="5886" max="5886" width="20.28515625" style="6" bestFit="1" customWidth="1"/>
    <col min="5887" max="5887" width="2.7109375" style="6" bestFit="1" customWidth="1"/>
    <col min="5888" max="5888" width="9.140625" style="6"/>
    <col min="5889" max="5889" width="16.7109375" style="6" bestFit="1" customWidth="1"/>
    <col min="5890" max="5890" width="2.7109375" style="6" bestFit="1" customWidth="1"/>
    <col min="5891" max="5891" width="6.140625" style="6" customWidth="1"/>
    <col min="5892" max="5892" width="18.5703125" style="6" bestFit="1" customWidth="1"/>
    <col min="5893" max="5893" width="2.7109375" style="6" bestFit="1" customWidth="1"/>
    <col min="5894" max="5894" width="9.140625" style="6"/>
    <col min="5895" max="5895" width="16.42578125" style="6" bestFit="1" customWidth="1"/>
    <col min="5896" max="5896" width="2" style="6" bestFit="1" customWidth="1"/>
    <col min="5897" max="5897" width="9.140625" style="6"/>
    <col min="5898" max="5898" width="16.85546875" style="6" bestFit="1" customWidth="1"/>
    <col min="5899" max="5899" width="2" style="6" bestFit="1" customWidth="1"/>
    <col min="5900" max="6141" width="9.140625" style="6"/>
    <col min="6142" max="6142" width="20.28515625" style="6" bestFit="1" customWidth="1"/>
    <col min="6143" max="6143" width="2.7109375" style="6" bestFit="1" customWidth="1"/>
    <col min="6144" max="6144" width="9.140625" style="6"/>
    <col min="6145" max="6145" width="16.7109375" style="6" bestFit="1" customWidth="1"/>
    <col min="6146" max="6146" width="2.7109375" style="6" bestFit="1" customWidth="1"/>
    <col min="6147" max="6147" width="6.140625" style="6" customWidth="1"/>
    <col min="6148" max="6148" width="18.5703125" style="6" bestFit="1" customWidth="1"/>
    <col min="6149" max="6149" width="2.7109375" style="6" bestFit="1" customWidth="1"/>
    <col min="6150" max="6150" width="9.140625" style="6"/>
    <col min="6151" max="6151" width="16.42578125" style="6" bestFit="1" customWidth="1"/>
    <col min="6152" max="6152" width="2" style="6" bestFit="1" customWidth="1"/>
    <col min="6153" max="6153" width="9.140625" style="6"/>
    <col min="6154" max="6154" width="16.85546875" style="6" bestFit="1" customWidth="1"/>
    <col min="6155" max="6155" width="2" style="6" bestFit="1" customWidth="1"/>
    <col min="6156" max="6397" width="9.140625" style="6"/>
    <col min="6398" max="6398" width="20.28515625" style="6" bestFit="1" customWidth="1"/>
    <col min="6399" max="6399" width="2.7109375" style="6" bestFit="1" customWidth="1"/>
    <col min="6400" max="6400" width="9.140625" style="6"/>
    <col min="6401" max="6401" width="16.7109375" style="6" bestFit="1" customWidth="1"/>
    <col min="6402" max="6402" width="2.7109375" style="6" bestFit="1" customWidth="1"/>
    <col min="6403" max="6403" width="6.140625" style="6" customWidth="1"/>
    <col min="6404" max="6404" width="18.5703125" style="6" bestFit="1" customWidth="1"/>
    <col min="6405" max="6405" width="2.7109375" style="6" bestFit="1" customWidth="1"/>
    <col min="6406" max="6406" width="9.140625" style="6"/>
    <col min="6407" max="6407" width="16.42578125" style="6" bestFit="1" customWidth="1"/>
    <col min="6408" max="6408" width="2" style="6" bestFit="1" customWidth="1"/>
    <col min="6409" max="6409" width="9.140625" style="6"/>
    <col min="6410" max="6410" width="16.85546875" style="6" bestFit="1" customWidth="1"/>
    <col min="6411" max="6411" width="2" style="6" bestFit="1" customWidth="1"/>
    <col min="6412" max="6653" width="9.140625" style="6"/>
    <col min="6654" max="6654" width="20.28515625" style="6" bestFit="1" customWidth="1"/>
    <col min="6655" max="6655" width="2.7109375" style="6" bestFit="1" customWidth="1"/>
    <col min="6656" max="6656" width="9.140625" style="6"/>
    <col min="6657" max="6657" width="16.7109375" style="6" bestFit="1" customWidth="1"/>
    <col min="6658" max="6658" width="2.7109375" style="6" bestFit="1" customWidth="1"/>
    <col min="6659" max="6659" width="6.140625" style="6" customWidth="1"/>
    <col min="6660" max="6660" width="18.5703125" style="6" bestFit="1" customWidth="1"/>
    <col min="6661" max="6661" width="2.7109375" style="6" bestFit="1" customWidth="1"/>
    <col min="6662" max="6662" width="9.140625" style="6"/>
    <col min="6663" max="6663" width="16.42578125" style="6" bestFit="1" customWidth="1"/>
    <col min="6664" max="6664" width="2" style="6" bestFit="1" customWidth="1"/>
    <col min="6665" max="6665" width="9.140625" style="6"/>
    <col min="6666" max="6666" width="16.85546875" style="6" bestFit="1" customWidth="1"/>
    <col min="6667" max="6667" width="2" style="6" bestFit="1" customWidth="1"/>
    <col min="6668" max="6909" width="9.140625" style="6"/>
    <col min="6910" max="6910" width="20.28515625" style="6" bestFit="1" customWidth="1"/>
    <col min="6911" max="6911" width="2.7109375" style="6" bestFit="1" customWidth="1"/>
    <col min="6912" max="6912" width="9.140625" style="6"/>
    <col min="6913" max="6913" width="16.7109375" style="6" bestFit="1" customWidth="1"/>
    <col min="6914" max="6914" width="2.7109375" style="6" bestFit="1" customWidth="1"/>
    <col min="6915" max="6915" width="6.140625" style="6" customWidth="1"/>
    <col min="6916" max="6916" width="18.5703125" style="6" bestFit="1" customWidth="1"/>
    <col min="6917" max="6917" width="2.7109375" style="6" bestFit="1" customWidth="1"/>
    <col min="6918" max="6918" width="9.140625" style="6"/>
    <col min="6919" max="6919" width="16.42578125" style="6" bestFit="1" customWidth="1"/>
    <col min="6920" max="6920" width="2" style="6" bestFit="1" customWidth="1"/>
    <col min="6921" max="6921" width="9.140625" style="6"/>
    <col min="6922" max="6922" width="16.85546875" style="6" bestFit="1" customWidth="1"/>
    <col min="6923" max="6923" width="2" style="6" bestFit="1" customWidth="1"/>
    <col min="6924" max="7165" width="9.140625" style="6"/>
    <col min="7166" max="7166" width="20.28515625" style="6" bestFit="1" customWidth="1"/>
    <col min="7167" max="7167" width="2.7109375" style="6" bestFit="1" customWidth="1"/>
    <col min="7168" max="7168" width="9.140625" style="6"/>
    <col min="7169" max="7169" width="16.7109375" style="6" bestFit="1" customWidth="1"/>
    <col min="7170" max="7170" width="2.7109375" style="6" bestFit="1" customWidth="1"/>
    <col min="7171" max="7171" width="6.140625" style="6" customWidth="1"/>
    <col min="7172" max="7172" width="18.5703125" style="6" bestFit="1" customWidth="1"/>
    <col min="7173" max="7173" width="2.7109375" style="6" bestFit="1" customWidth="1"/>
    <col min="7174" max="7174" width="9.140625" style="6"/>
    <col min="7175" max="7175" width="16.42578125" style="6" bestFit="1" customWidth="1"/>
    <col min="7176" max="7176" width="2" style="6" bestFit="1" customWidth="1"/>
    <col min="7177" max="7177" width="9.140625" style="6"/>
    <col min="7178" max="7178" width="16.85546875" style="6" bestFit="1" customWidth="1"/>
    <col min="7179" max="7179" width="2" style="6" bestFit="1" customWidth="1"/>
    <col min="7180" max="7421" width="9.140625" style="6"/>
    <col min="7422" max="7422" width="20.28515625" style="6" bestFit="1" customWidth="1"/>
    <col min="7423" max="7423" width="2.7109375" style="6" bestFit="1" customWidth="1"/>
    <col min="7424" max="7424" width="9.140625" style="6"/>
    <col min="7425" max="7425" width="16.7109375" style="6" bestFit="1" customWidth="1"/>
    <col min="7426" max="7426" width="2.7109375" style="6" bestFit="1" customWidth="1"/>
    <col min="7427" max="7427" width="6.140625" style="6" customWidth="1"/>
    <col min="7428" max="7428" width="18.5703125" style="6" bestFit="1" customWidth="1"/>
    <col min="7429" max="7429" width="2.7109375" style="6" bestFit="1" customWidth="1"/>
    <col min="7430" max="7430" width="9.140625" style="6"/>
    <col min="7431" max="7431" width="16.42578125" style="6" bestFit="1" customWidth="1"/>
    <col min="7432" max="7432" width="2" style="6" bestFit="1" customWidth="1"/>
    <col min="7433" max="7433" width="9.140625" style="6"/>
    <col min="7434" max="7434" width="16.85546875" style="6" bestFit="1" customWidth="1"/>
    <col min="7435" max="7435" width="2" style="6" bestFit="1" customWidth="1"/>
    <col min="7436" max="7677" width="9.140625" style="6"/>
    <col min="7678" max="7678" width="20.28515625" style="6" bestFit="1" customWidth="1"/>
    <col min="7679" max="7679" width="2.7109375" style="6" bestFit="1" customWidth="1"/>
    <col min="7680" max="7680" width="9.140625" style="6"/>
    <col min="7681" max="7681" width="16.7109375" style="6" bestFit="1" customWidth="1"/>
    <col min="7682" max="7682" width="2.7109375" style="6" bestFit="1" customWidth="1"/>
    <col min="7683" max="7683" width="6.140625" style="6" customWidth="1"/>
    <col min="7684" max="7684" width="18.5703125" style="6" bestFit="1" customWidth="1"/>
    <col min="7685" max="7685" width="2.7109375" style="6" bestFit="1" customWidth="1"/>
    <col min="7686" max="7686" width="9.140625" style="6"/>
    <col min="7687" max="7687" width="16.42578125" style="6" bestFit="1" customWidth="1"/>
    <col min="7688" max="7688" width="2" style="6" bestFit="1" customWidth="1"/>
    <col min="7689" max="7689" width="9.140625" style="6"/>
    <col min="7690" max="7690" width="16.85546875" style="6" bestFit="1" customWidth="1"/>
    <col min="7691" max="7691" width="2" style="6" bestFit="1" customWidth="1"/>
    <col min="7692" max="7933" width="9.140625" style="6"/>
    <col min="7934" max="7934" width="20.28515625" style="6" bestFit="1" customWidth="1"/>
    <col min="7935" max="7935" width="2.7109375" style="6" bestFit="1" customWidth="1"/>
    <col min="7936" max="7936" width="9.140625" style="6"/>
    <col min="7937" max="7937" width="16.7109375" style="6" bestFit="1" customWidth="1"/>
    <col min="7938" max="7938" width="2.7109375" style="6" bestFit="1" customWidth="1"/>
    <col min="7939" max="7939" width="6.140625" style="6" customWidth="1"/>
    <col min="7940" max="7940" width="18.5703125" style="6" bestFit="1" customWidth="1"/>
    <col min="7941" max="7941" width="2.7109375" style="6" bestFit="1" customWidth="1"/>
    <col min="7942" max="7942" width="9.140625" style="6"/>
    <col min="7943" max="7943" width="16.42578125" style="6" bestFit="1" customWidth="1"/>
    <col min="7944" max="7944" width="2" style="6" bestFit="1" customWidth="1"/>
    <col min="7945" max="7945" width="9.140625" style="6"/>
    <col min="7946" max="7946" width="16.85546875" style="6" bestFit="1" customWidth="1"/>
    <col min="7947" max="7947" width="2" style="6" bestFit="1" customWidth="1"/>
    <col min="7948" max="8189" width="9.140625" style="6"/>
    <col min="8190" max="8190" width="20.28515625" style="6" bestFit="1" customWidth="1"/>
    <col min="8191" max="8191" width="2.7109375" style="6" bestFit="1" customWidth="1"/>
    <col min="8192" max="8192" width="9.140625" style="6"/>
    <col min="8193" max="8193" width="16.7109375" style="6" bestFit="1" customWidth="1"/>
    <col min="8194" max="8194" width="2.7109375" style="6" bestFit="1" customWidth="1"/>
    <col min="8195" max="8195" width="6.140625" style="6" customWidth="1"/>
    <col min="8196" max="8196" width="18.5703125" style="6" bestFit="1" customWidth="1"/>
    <col min="8197" max="8197" width="2.7109375" style="6" bestFit="1" customWidth="1"/>
    <col min="8198" max="8198" width="9.140625" style="6"/>
    <col min="8199" max="8199" width="16.42578125" style="6" bestFit="1" customWidth="1"/>
    <col min="8200" max="8200" width="2" style="6" bestFit="1" customWidth="1"/>
    <col min="8201" max="8201" width="9.140625" style="6"/>
    <col min="8202" max="8202" width="16.85546875" style="6" bestFit="1" customWidth="1"/>
    <col min="8203" max="8203" width="2" style="6" bestFit="1" customWidth="1"/>
    <col min="8204" max="8445" width="9.140625" style="6"/>
    <col min="8446" max="8446" width="20.28515625" style="6" bestFit="1" customWidth="1"/>
    <col min="8447" max="8447" width="2.7109375" style="6" bestFit="1" customWidth="1"/>
    <col min="8448" max="8448" width="9.140625" style="6"/>
    <col min="8449" max="8449" width="16.7109375" style="6" bestFit="1" customWidth="1"/>
    <col min="8450" max="8450" width="2.7109375" style="6" bestFit="1" customWidth="1"/>
    <col min="8451" max="8451" width="6.140625" style="6" customWidth="1"/>
    <col min="8452" max="8452" width="18.5703125" style="6" bestFit="1" customWidth="1"/>
    <col min="8453" max="8453" width="2.7109375" style="6" bestFit="1" customWidth="1"/>
    <col min="8454" max="8454" width="9.140625" style="6"/>
    <col min="8455" max="8455" width="16.42578125" style="6" bestFit="1" customWidth="1"/>
    <col min="8456" max="8456" width="2" style="6" bestFit="1" customWidth="1"/>
    <col min="8457" max="8457" width="9.140625" style="6"/>
    <col min="8458" max="8458" width="16.85546875" style="6" bestFit="1" customWidth="1"/>
    <col min="8459" max="8459" width="2" style="6" bestFit="1" customWidth="1"/>
    <col min="8460" max="8701" width="9.140625" style="6"/>
    <col min="8702" max="8702" width="20.28515625" style="6" bestFit="1" customWidth="1"/>
    <col min="8703" max="8703" width="2.7109375" style="6" bestFit="1" customWidth="1"/>
    <col min="8704" max="8704" width="9.140625" style="6"/>
    <col min="8705" max="8705" width="16.7109375" style="6" bestFit="1" customWidth="1"/>
    <col min="8706" max="8706" width="2.7109375" style="6" bestFit="1" customWidth="1"/>
    <col min="8707" max="8707" width="6.140625" style="6" customWidth="1"/>
    <col min="8708" max="8708" width="18.5703125" style="6" bestFit="1" customWidth="1"/>
    <col min="8709" max="8709" width="2.7109375" style="6" bestFit="1" customWidth="1"/>
    <col min="8710" max="8710" width="9.140625" style="6"/>
    <col min="8711" max="8711" width="16.42578125" style="6" bestFit="1" customWidth="1"/>
    <col min="8712" max="8712" width="2" style="6" bestFit="1" customWidth="1"/>
    <col min="8713" max="8713" width="9.140625" style="6"/>
    <col min="8714" max="8714" width="16.85546875" style="6" bestFit="1" customWidth="1"/>
    <col min="8715" max="8715" width="2" style="6" bestFit="1" customWidth="1"/>
    <col min="8716" max="8957" width="9.140625" style="6"/>
    <col min="8958" max="8958" width="20.28515625" style="6" bestFit="1" customWidth="1"/>
    <col min="8959" max="8959" width="2.7109375" style="6" bestFit="1" customWidth="1"/>
    <col min="8960" max="8960" width="9.140625" style="6"/>
    <col min="8961" max="8961" width="16.7109375" style="6" bestFit="1" customWidth="1"/>
    <col min="8962" max="8962" width="2.7109375" style="6" bestFit="1" customWidth="1"/>
    <col min="8963" max="8963" width="6.140625" style="6" customWidth="1"/>
    <col min="8964" max="8964" width="18.5703125" style="6" bestFit="1" customWidth="1"/>
    <col min="8965" max="8965" width="2.7109375" style="6" bestFit="1" customWidth="1"/>
    <col min="8966" max="8966" width="9.140625" style="6"/>
    <col min="8967" max="8967" width="16.42578125" style="6" bestFit="1" customWidth="1"/>
    <col min="8968" max="8968" width="2" style="6" bestFit="1" customWidth="1"/>
    <col min="8969" max="8969" width="9.140625" style="6"/>
    <col min="8970" max="8970" width="16.85546875" style="6" bestFit="1" customWidth="1"/>
    <col min="8971" max="8971" width="2" style="6" bestFit="1" customWidth="1"/>
    <col min="8972" max="9213" width="9.140625" style="6"/>
    <col min="9214" max="9214" width="20.28515625" style="6" bestFit="1" customWidth="1"/>
    <col min="9215" max="9215" width="2.7109375" style="6" bestFit="1" customWidth="1"/>
    <col min="9216" max="9216" width="9.140625" style="6"/>
    <col min="9217" max="9217" width="16.7109375" style="6" bestFit="1" customWidth="1"/>
    <col min="9218" max="9218" width="2.7109375" style="6" bestFit="1" customWidth="1"/>
    <col min="9219" max="9219" width="6.140625" style="6" customWidth="1"/>
    <col min="9220" max="9220" width="18.5703125" style="6" bestFit="1" customWidth="1"/>
    <col min="9221" max="9221" width="2.7109375" style="6" bestFit="1" customWidth="1"/>
    <col min="9222" max="9222" width="9.140625" style="6"/>
    <col min="9223" max="9223" width="16.42578125" style="6" bestFit="1" customWidth="1"/>
    <col min="9224" max="9224" width="2" style="6" bestFit="1" customWidth="1"/>
    <col min="9225" max="9225" width="9.140625" style="6"/>
    <col min="9226" max="9226" width="16.85546875" style="6" bestFit="1" customWidth="1"/>
    <col min="9227" max="9227" width="2" style="6" bestFit="1" customWidth="1"/>
    <col min="9228" max="9469" width="9.140625" style="6"/>
    <col min="9470" max="9470" width="20.28515625" style="6" bestFit="1" customWidth="1"/>
    <col min="9471" max="9471" width="2.7109375" style="6" bestFit="1" customWidth="1"/>
    <col min="9472" max="9472" width="9.140625" style="6"/>
    <col min="9473" max="9473" width="16.7109375" style="6" bestFit="1" customWidth="1"/>
    <col min="9474" max="9474" width="2.7109375" style="6" bestFit="1" customWidth="1"/>
    <col min="9475" max="9475" width="6.140625" style="6" customWidth="1"/>
    <col min="9476" max="9476" width="18.5703125" style="6" bestFit="1" customWidth="1"/>
    <col min="9477" max="9477" width="2.7109375" style="6" bestFit="1" customWidth="1"/>
    <col min="9478" max="9478" width="9.140625" style="6"/>
    <col min="9479" max="9479" width="16.42578125" style="6" bestFit="1" customWidth="1"/>
    <col min="9480" max="9480" width="2" style="6" bestFit="1" customWidth="1"/>
    <col min="9481" max="9481" width="9.140625" style="6"/>
    <col min="9482" max="9482" width="16.85546875" style="6" bestFit="1" customWidth="1"/>
    <col min="9483" max="9483" width="2" style="6" bestFit="1" customWidth="1"/>
    <col min="9484" max="9725" width="9.140625" style="6"/>
    <col min="9726" max="9726" width="20.28515625" style="6" bestFit="1" customWidth="1"/>
    <col min="9727" max="9727" width="2.7109375" style="6" bestFit="1" customWidth="1"/>
    <col min="9728" max="9728" width="9.140625" style="6"/>
    <col min="9729" max="9729" width="16.7109375" style="6" bestFit="1" customWidth="1"/>
    <col min="9730" max="9730" width="2.7109375" style="6" bestFit="1" customWidth="1"/>
    <col min="9731" max="9731" width="6.140625" style="6" customWidth="1"/>
    <col min="9732" max="9732" width="18.5703125" style="6" bestFit="1" customWidth="1"/>
    <col min="9733" max="9733" width="2.7109375" style="6" bestFit="1" customWidth="1"/>
    <col min="9734" max="9734" width="9.140625" style="6"/>
    <col min="9735" max="9735" width="16.42578125" style="6" bestFit="1" customWidth="1"/>
    <col min="9736" max="9736" width="2" style="6" bestFit="1" customWidth="1"/>
    <col min="9737" max="9737" width="9.140625" style="6"/>
    <col min="9738" max="9738" width="16.85546875" style="6" bestFit="1" customWidth="1"/>
    <col min="9739" max="9739" width="2" style="6" bestFit="1" customWidth="1"/>
    <col min="9740" max="9981" width="9.140625" style="6"/>
    <col min="9982" max="9982" width="20.28515625" style="6" bestFit="1" customWidth="1"/>
    <col min="9983" max="9983" width="2.7109375" style="6" bestFit="1" customWidth="1"/>
    <col min="9984" max="9984" width="9.140625" style="6"/>
    <col min="9985" max="9985" width="16.7109375" style="6" bestFit="1" customWidth="1"/>
    <col min="9986" max="9986" width="2.7109375" style="6" bestFit="1" customWidth="1"/>
    <col min="9987" max="9987" width="6.140625" style="6" customWidth="1"/>
    <col min="9988" max="9988" width="18.5703125" style="6" bestFit="1" customWidth="1"/>
    <col min="9989" max="9989" width="2.7109375" style="6" bestFit="1" customWidth="1"/>
    <col min="9990" max="9990" width="9.140625" style="6"/>
    <col min="9991" max="9991" width="16.42578125" style="6" bestFit="1" customWidth="1"/>
    <col min="9992" max="9992" width="2" style="6" bestFit="1" customWidth="1"/>
    <col min="9993" max="9993" width="9.140625" style="6"/>
    <col min="9994" max="9994" width="16.85546875" style="6" bestFit="1" customWidth="1"/>
    <col min="9995" max="9995" width="2" style="6" bestFit="1" customWidth="1"/>
    <col min="9996" max="10237" width="9.140625" style="6"/>
    <col min="10238" max="10238" width="20.28515625" style="6" bestFit="1" customWidth="1"/>
    <col min="10239" max="10239" width="2.7109375" style="6" bestFit="1" customWidth="1"/>
    <col min="10240" max="10240" width="9.140625" style="6"/>
    <col min="10241" max="10241" width="16.7109375" style="6" bestFit="1" customWidth="1"/>
    <col min="10242" max="10242" width="2.7109375" style="6" bestFit="1" customWidth="1"/>
    <col min="10243" max="10243" width="6.140625" style="6" customWidth="1"/>
    <col min="10244" max="10244" width="18.5703125" style="6" bestFit="1" customWidth="1"/>
    <col min="10245" max="10245" width="2.7109375" style="6" bestFit="1" customWidth="1"/>
    <col min="10246" max="10246" width="9.140625" style="6"/>
    <col min="10247" max="10247" width="16.42578125" style="6" bestFit="1" customWidth="1"/>
    <col min="10248" max="10248" width="2" style="6" bestFit="1" customWidth="1"/>
    <col min="10249" max="10249" width="9.140625" style="6"/>
    <col min="10250" max="10250" width="16.85546875" style="6" bestFit="1" customWidth="1"/>
    <col min="10251" max="10251" width="2" style="6" bestFit="1" customWidth="1"/>
    <col min="10252" max="10493" width="9.140625" style="6"/>
    <col min="10494" max="10494" width="20.28515625" style="6" bestFit="1" customWidth="1"/>
    <col min="10495" max="10495" width="2.7109375" style="6" bestFit="1" customWidth="1"/>
    <col min="10496" max="10496" width="9.140625" style="6"/>
    <col min="10497" max="10497" width="16.7109375" style="6" bestFit="1" customWidth="1"/>
    <col min="10498" max="10498" width="2.7109375" style="6" bestFit="1" customWidth="1"/>
    <col min="10499" max="10499" width="6.140625" style="6" customWidth="1"/>
    <col min="10500" max="10500" width="18.5703125" style="6" bestFit="1" customWidth="1"/>
    <col min="10501" max="10501" width="2.7109375" style="6" bestFit="1" customWidth="1"/>
    <col min="10502" max="10502" width="9.140625" style="6"/>
    <col min="10503" max="10503" width="16.42578125" style="6" bestFit="1" customWidth="1"/>
    <col min="10504" max="10504" width="2" style="6" bestFit="1" customWidth="1"/>
    <col min="10505" max="10505" width="9.140625" style="6"/>
    <col min="10506" max="10506" width="16.85546875" style="6" bestFit="1" customWidth="1"/>
    <col min="10507" max="10507" width="2" style="6" bestFit="1" customWidth="1"/>
    <col min="10508" max="10749" width="9.140625" style="6"/>
    <col min="10750" max="10750" width="20.28515625" style="6" bestFit="1" customWidth="1"/>
    <col min="10751" max="10751" width="2.7109375" style="6" bestFit="1" customWidth="1"/>
    <col min="10752" max="10752" width="9.140625" style="6"/>
    <col min="10753" max="10753" width="16.7109375" style="6" bestFit="1" customWidth="1"/>
    <col min="10754" max="10754" width="2.7109375" style="6" bestFit="1" customWidth="1"/>
    <col min="10755" max="10755" width="6.140625" style="6" customWidth="1"/>
    <col min="10756" max="10756" width="18.5703125" style="6" bestFit="1" customWidth="1"/>
    <col min="10757" max="10757" width="2.7109375" style="6" bestFit="1" customWidth="1"/>
    <col min="10758" max="10758" width="9.140625" style="6"/>
    <col min="10759" max="10759" width="16.42578125" style="6" bestFit="1" customWidth="1"/>
    <col min="10760" max="10760" width="2" style="6" bestFit="1" customWidth="1"/>
    <col min="10761" max="10761" width="9.140625" style="6"/>
    <col min="10762" max="10762" width="16.85546875" style="6" bestFit="1" customWidth="1"/>
    <col min="10763" max="10763" width="2" style="6" bestFit="1" customWidth="1"/>
    <col min="10764" max="11005" width="9.140625" style="6"/>
    <col min="11006" max="11006" width="20.28515625" style="6" bestFit="1" customWidth="1"/>
    <col min="11007" max="11007" width="2.7109375" style="6" bestFit="1" customWidth="1"/>
    <col min="11008" max="11008" width="9.140625" style="6"/>
    <col min="11009" max="11009" width="16.7109375" style="6" bestFit="1" customWidth="1"/>
    <col min="11010" max="11010" width="2.7109375" style="6" bestFit="1" customWidth="1"/>
    <col min="11011" max="11011" width="6.140625" style="6" customWidth="1"/>
    <col min="11012" max="11012" width="18.5703125" style="6" bestFit="1" customWidth="1"/>
    <col min="11013" max="11013" width="2.7109375" style="6" bestFit="1" customWidth="1"/>
    <col min="11014" max="11014" width="9.140625" style="6"/>
    <col min="11015" max="11015" width="16.42578125" style="6" bestFit="1" customWidth="1"/>
    <col min="11016" max="11016" width="2" style="6" bestFit="1" customWidth="1"/>
    <col min="11017" max="11017" width="9.140625" style="6"/>
    <col min="11018" max="11018" width="16.85546875" style="6" bestFit="1" customWidth="1"/>
    <col min="11019" max="11019" width="2" style="6" bestFit="1" customWidth="1"/>
    <col min="11020" max="11261" width="9.140625" style="6"/>
    <col min="11262" max="11262" width="20.28515625" style="6" bestFit="1" customWidth="1"/>
    <col min="11263" max="11263" width="2.7109375" style="6" bestFit="1" customWidth="1"/>
    <col min="11264" max="11264" width="9.140625" style="6"/>
    <col min="11265" max="11265" width="16.7109375" style="6" bestFit="1" customWidth="1"/>
    <col min="11266" max="11266" width="2.7109375" style="6" bestFit="1" customWidth="1"/>
    <col min="11267" max="11267" width="6.140625" style="6" customWidth="1"/>
    <col min="11268" max="11268" width="18.5703125" style="6" bestFit="1" customWidth="1"/>
    <col min="11269" max="11269" width="2.7109375" style="6" bestFit="1" customWidth="1"/>
    <col min="11270" max="11270" width="9.140625" style="6"/>
    <col min="11271" max="11271" width="16.42578125" style="6" bestFit="1" customWidth="1"/>
    <col min="11272" max="11272" width="2" style="6" bestFit="1" customWidth="1"/>
    <col min="11273" max="11273" width="9.140625" style="6"/>
    <col min="11274" max="11274" width="16.85546875" style="6" bestFit="1" customWidth="1"/>
    <col min="11275" max="11275" width="2" style="6" bestFit="1" customWidth="1"/>
    <col min="11276" max="11517" width="9.140625" style="6"/>
    <col min="11518" max="11518" width="20.28515625" style="6" bestFit="1" customWidth="1"/>
    <col min="11519" max="11519" width="2.7109375" style="6" bestFit="1" customWidth="1"/>
    <col min="11520" max="11520" width="9.140625" style="6"/>
    <col min="11521" max="11521" width="16.7109375" style="6" bestFit="1" customWidth="1"/>
    <col min="11522" max="11522" width="2.7109375" style="6" bestFit="1" customWidth="1"/>
    <col min="11523" max="11523" width="6.140625" style="6" customWidth="1"/>
    <col min="11524" max="11524" width="18.5703125" style="6" bestFit="1" customWidth="1"/>
    <col min="11525" max="11525" width="2.7109375" style="6" bestFit="1" customWidth="1"/>
    <col min="11526" max="11526" width="9.140625" style="6"/>
    <col min="11527" max="11527" width="16.42578125" style="6" bestFit="1" customWidth="1"/>
    <col min="11528" max="11528" width="2" style="6" bestFit="1" customWidth="1"/>
    <col min="11529" max="11529" width="9.140625" style="6"/>
    <col min="11530" max="11530" width="16.85546875" style="6" bestFit="1" customWidth="1"/>
    <col min="11531" max="11531" width="2" style="6" bestFit="1" customWidth="1"/>
    <col min="11532" max="11773" width="9.140625" style="6"/>
    <col min="11774" max="11774" width="20.28515625" style="6" bestFit="1" customWidth="1"/>
    <col min="11775" max="11775" width="2.7109375" style="6" bestFit="1" customWidth="1"/>
    <col min="11776" max="11776" width="9.140625" style="6"/>
    <col min="11777" max="11777" width="16.7109375" style="6" bestFit="1" customWidth="1"/>
    <col min="11778" max="11778" width="2.7109375" style="6" bestFit="1" customWidth="1"/>
    <col min="11779" max="11779" width="6.140625" style="6" customWidth="1"/>
    <col min="11780" max="11780" width="18.5703125" style="6" bestFit="1" customWidth="1"/>
    <col min="11781" max="11781" width="2.7109375" style="6" bestFit="1" customWidth="1"/>
    <col min="11782" max="11782" width="9.140625" style="6"/>
    <col min="11783" max="11783" width="16.42578125" style="6" bestFit="1" customWidth="1"/>
    <col min="11784" max="11784" width="2" style="6" bestFit="1" customWidth="1"/>
    <col min="11785" max="11785" width="9.140625" style="6"/>
    <col min="11786" max="11786" width="16.85546875" style="6" bestFit="1" customWidth="1"/>
    <col min="11787" max="11787" width="2" style="6" bestFit="1" customWidth="1"/>
    <col min="11788" max="12029" width="9.140625" style="6"/>
    <col min="12030" max="12030" width="20.28515625" style="6" bestFit="1" customWidth="1"/>
    <col min="12031" max="12031" width="2.7109375" style="6" bestFit="1" customWidth="1"/>
    <col min="12032" max="12032" width="9.140625" style="6"/>
    <col min="12033" max="12033" width="16.7109375" style="6" bestFit="1" customWidth="1"/>
    <col min="12034" max="12034" width="2.7109375" style="6" bestFit="1" customWidth="1"/>
    <col min="12035" max="12035" width="6.140625" style="6" customWidth="1"/>
    <col min="12036" max="12036" width="18.5703125" style="6" bestFit="1" customWidth="1"/>
    <col min="12037" max="12037" width="2.7109375" style="6" bestFit="1" customWidth="1"/>
    <col min="12038" max="12038" width="9.140625" style="6"/>
    <col min="12039" max="12039" width="16.42578125" style="6" bestFit="1" customWidth="1"/>
    <col min="12040" max="12040" width="2" style="6" bestFit="1" customWidth="1"/>
    <col min="12041" max="12041" width="9.140625" style="6"/>
    <col min="12042" max="12042" width="16.85546875" style="6" bestFit="1" customWidth="1"/>
    <col min="12043" max="12043" width="2" style="6" bestFit="1" customWidth="1"/>
    <col min="12044" max="12285" width="9.140625" style="6"/>
    <col min="12286" max="12286" width="20.28515625" style="6" bestFit="1" customWidth="1"/>
    <col min="12287" max="12287" width="2.7109375" style="6" bestFit="1" customWidth="1"/>
    <col min="12288" max="12288" width="9.140625" style="6"/>
    <col min="12289" max="12289" width="16.7109375" style="6" bestFit="1" customWidth="1"/>
    <col min="12290" max="12290" width="2.7109375" style="6" bestFit="1" customWidth="1"/>
    <col min="12291" max="12291" width="6.140625" style="6" customWidth="1"/>
    <col min="12292" max="12292" width="18.5703125" style="6" bestFit="1" customWidth="1"/>
    <col min="12293" max="12293" width="2.7109375" style="6" bestFit="1" customWidth="1"/>
    <col min="12294" max="12294" width="9.140625" style="6"/>
    <col min="12295" max="12295" width="16.42578125" style="6" bestFit="1" customWidth="1"/>
    <col min="12296" max="12296" width="2" style="6" bestFit="1" customWidth="1"/>
    <col min="12297" max="12297" width="9.140625" style="6"/>
    <col min="12298" max="12298" width="16.85546875" style="6" bestFit="1" customWidth="1"/>
    <col min="12299" max="12299" width="2" style="6" bestFit="1" customWidth="1"/>
    <col min="12300" max="12541" width="9.140625" style="6"/>
    <col min="12542" max="12542" width="20.28515625" style="6" bestFit="1" customWidth="1"/>
    <col min="12543" max="12543" width="2.7109375" style="6" bestFit="1" customWidth="1"/>
    <col min="12544" max="12544" width="9.140625" style="6"/>
    <col min="12545" max="12545" width="16.7109375" style="6" bestFit="1" customWidth="1"/>
    <col min="12546" max="12546" width="2.7109375" style="6" bestFit="1" customWidth="1"/>
    <col min="12547" max="12547" width="6.140625" style="6" customWidth="1"/>
    <col min="12548" max="12548" width="18.5703125" style="6" bestFit="1" customWidth="1"/>
    <col min="12549" max="12549" width="2.7109375" style="6" bestFit="1" customWidth="1"/>
    <col min="12550" max="12550" width="9.140625" style="6"/>
    <col min="12551" max="12551" width="16.42578125" style="6" bestFit="1" customWidth="1"/>
    <col min="12552" max="12552" width="2" style="6" bestFit="1" customWidth="1"/>
    <col min="12553" max="12553" width="9.140625" style="6"/>
    <col min="12554" max="12554" width="16.85546875" style="6" bestFit="1" customWidth="1"/>
    <col min="12555" max="12555" width="2" style="6" bestFit="1" customWidth="1"/>
    <col min="12556" max="12797" width="9.140625" style="6"/>
    <col min="12798" max="12798" width="20.28515625" style="6" bestFit="1" customWidth="1"/>
    <col min="12799" max="12799" width="2.7109375" style="6" bestFit="1" customWidth="1"/>
    <col min="12800" max="12800" width="9.140625" style="6"/>
    <col min="12801" max="12801" width="16.7109375" style="6" bestFit="1" customWidth="1"/>
    <col min="12802" max="12802" width="2.7109375" style="6" bestFit="1" customWidth="1"/>
    <col min="12803" max="12803" width="6.140625" style="6" customWidth="1"/>
    <col min="12804" max="12804" width="18.5703125" style="6" bestFit="1" customWidth="1"/>
    <col min="12805" max="12805" width="2.7109375" style="6" bestFit="1" customWidth="1"/>
    <col min="12806" max="12806" width="9.140625" style="6"/>
    <col min="12807" max="12807" width="16.42578125" style="6" bestFit="1" customWidth="1"/>
    <col min="12808" max="12808" width="2" style="6" bestFit="1" customWidth="1"/>
    <col min="12809" max="12809" width="9.140625" style="6"/>
    <col min="12810" max="12810" width="16.85546875" style="6" bestFit="1" customWidth="1"/>
    <col min="12811" max="12811" width="2" style="6" bestFit="1" customWidth="1"/>
    <col min="12812" max="13053" width="9.140625" style="6"/>
    <col min="13054" max="13054" width="20.28515625" style="6" bestFit="1" customWidth="1"/>
    <col min="13055" max="13055" width="2.7109375" style="6" bestFit="1" customWidth="1"/>
    <col min="13056" max="13056" width="9.140625" style="6"/>
    <col min="13057" max="13057" width="16.7109375" style="6" bestFit="1" customWidth="1"/>
    <col min="13058" max="13058" width="2.7109375" style="6" bestFit="1" customWidth="1"/>
    <col min="13059" max="13059" width="6.140625" style="6" customWidth="1"/>
    <col min="13060" max="13060" width="18.5703125" style="6" bestFit="1" customWidth="1"/>
    <col min="13061" max="13061" width="2.7109375" style="6" bestFit="1" customWidth="1"/>
    <col min="13062" max="13062" width="9.140625" style="6"/>
    <col min="13063" max="13063" width="16.42578125" style="6" bestFit="1" customWidth="1"/>
    <col min="13064" max="13064" width="2" style="6" bestFit="1" customWidth="1"/>
    <col min="13065" max="13065" width="9.140625" style="6"/>
    <col min="13066" max="13066" width="16.85546875" style="6" bestFit="1" customWidth="1"/>
    <col min="13067" max="13067" width="2" style="6" bestFit="1" customWidth="1"/>
    <col min="13068" max="13309" width="9.140625" style="6"/>
    <col min="13310" max="13310" width="20.28515625" style="6" bestFit="1" customWidth="1"/>
    <col min="13311" max="13311" width="2.7109375" style="6" bestFit="1" customWidth="1"/>
    <col min="13312" max="13312" width="9.140625" style="6"/>
    <col min="13313" max="13313" width="16.7109375" style="6" bestFit="1" customWidth="1"/>
    <col min="13314" max="13314" width="2.7109375" style="6" bestFit="1" customWidth="1"/>
    <col min="13315" max="13315" width="6.140625" style="6" customWidth="1"/>
    <col min="13316" max="13316" width="18.5703125" style="6" bestFit="1" customWidth="1"/>
    <col min="13317" max="13317" width="2.7109375" style="6" bestFit="1" customWidth="1"/>
    <col min="13318" max="13318" width="9.140625" style="6"/>
    <col min="13319" max="13319" width="16.42578125" style="6" bestFit="1" customWidth="1"/>
    <col min="13320" max="13320" width="2" style="6" bestFit="1" customWidth="1"/>
    <col min="13321" max="13321" width="9.140625" style="6"/>
    <col min="13322" max="13322" width="16.85546875" style="6" bestFit="1" customWidth="1"/>
    <col min="13323" max="13323" width="2" style="6" bestFit="1" customWidth="1"/>
    <col min="13324" max="13565" width="9.140625" style="6"/>
    <col min="13566" max="13566" width="20.28515625" style="6" bestFit="1" customWidth="1"/>
    <col min="13567" max="13567" width="2.7109375" style="6" bestFit="1" customWidth="1"/>
    <col min="13568" max="13568" width="9.140625" style="6"/>
    <col min="13569" max="13569" width="16.7109375" style="6" bestFit="1" customWidth="1"/>
    <col min="13570" max="13570" width="2.7109375" style="6" bestFit="1" customWidth="1"/>
    <col min="13571" max="13571" width="6.140625" style="6" customWidth="1"/>
    <col min="13572" max="13572" width="18.5703125" style="6" bestFit="1" customWidth="1"/>
    <col min="13573" max="13573" width="2.7109375" style="6" bestFit="1" customWidth="1"/>
    <col min="13574" max="13574" width="9.140625" style="6"/>
    <col min="13575" max="13575" width="16.42578125" style="6" bestFit="1" customWidth="1"/>
    <col min="13576" max="13576" width="2" style="6" bestFit="1" customWidth="1"/>
    <col min="13577" max="13577" width="9.140625" style="6"/>
    <col min="13578" max="13578" width="16.85546875" style="6" bestFit="1" customWidth="1"/>
    <col min="13579" max="13579" width="2" style="6" bestFit="1" customWidth="1"/>
    <col min="13580" max="13821" width="9.140625" style="6"/>
    <col min="13822" max="13822" width="20.28515625" style="6" bestFit="1" customWidth="1"/>
    <col min="13823" max="13823" width="2.7109375" style="6" bestFit="1" customWidth="1"/>
    <col min="13824" max="13824" width="9.140625" style="6"/>
    <col min="13825" max="13825" width="16.7109375" style="6" bestFit="1" customWidth="1"/>
    <col min="13826" max="13826" width="2.7109375" style="6" bestFit="1" customWidth="1"/>
    <col min="13827" max="13827" width="6.140625" style="6" customWidth="1"/>
    <col min="13828" max="13828" width="18.5703125" style="6" bestFit="1" customWidth="1"/>
    <col min="13829" max="13829" width="2.7109375" style="6" bestFit="1" customWidth="1"/>
    <col min="13830" max="13830" width="9.140625" style="6"/>
    <col min="13831" max="13831" width="16.42578125" style="6" bestFit="1" customWidth="1"/>
    <col min="13832" max="13832" width="2" style="6" bestFit="1" customWidth="1"/>
    <col min="13833" max="13833" width="9.140625" style="6"/>
    <col min="13834" max="13834" width="16.85546875" style="6" bestFit="1" customWidth="1"/>
    <col min="13835" max="13835" width="2" style="6" bestFit="1" customWidth="1"/>
    <col min="13836" max="14077" width="9.140625" style="6"/>
    <col min="14078" max="14078" width="20.28515625" style="6" bestFit="1" customWidth="1"/>
    <col min="14079" max="14079" width="2.7109375" style="6" bestFit="1" customWidth="1"/>
    <col min="14080" max="14080" width="9.140625" style="6"/>
    <col min="14081" max="14081" width="16.7109375" style="6" bestFit="1" customWidth="1"/>
    <col min="14082" max="14082" width="2.7109375" style="6" bestFit="1" customWidth="1"/>
    <col min="14083" max="14083" width="6.140625" style="6" customWidth="1"/>
    <col min="14084" max="14084" width="18.5703125" style="6" bestFit="1" customWidth="1"/>
    <col min="14085" max="14085" width="2.7109375" style="6" bestFit="1" customWidth="1"/>
    <col min="14086" max="14086" width="9.140625" style="6"/>
    <col min="14087" max="14087" width="16.42578125" style="6" bestFit="1" customWidth="1"/>
    <col min="14088" max="14088" width="2" style="6" bestFit="1" customWidth="1"/>
    <col min="14089" max="14089" width="9.140625" style="6"/>
    <col min="14090" max="14090" width="16.85546875" style="6" bestFit="1" customWidth="1"/>
    <col min="14091" max="14091" width="2" style="6" bestFit="1" customWidth="1"/>
    <col min="14092" max="14333" width="9.140625" style="6"/>
    <col min="14334" max="14334" width="20.28515625" style="6" bestFit="1" customWidth="1"/>
    <col min="14335" max="14335" width="2.7109375" style="6" bestFit="1" customWidth="1"/>
    <col min="14336" max="14336" width="9.140625" style="6"/>
    <col min="14337" max="14337" width="16.7109375" style="6" bestFit="1" customWidth="1"/>
    <col min="14338" max="14338" width="2.7109375" style="6" bestFit="1" customWidth="1"/>
    <col min="14339" max="14339" width="6.140625" style="6" customWidth="1"/>
    <col min="14340" max="14340" width="18.5703125" style="6" bestFit="1" customWidth="1"/>
    <col min="14341" max="14341" width="2.7109375" style="6" bestFit="1" customWidth="1"/>
    <col min="14342" max="14342" width="9.140625" style="6"/>
    <col min="14343" max="14343" width="16.42578125" style="6" bestFit="1" customWidth="1"/>
    <col min="14344" max="14344" width="2" style="6" bestFit="1" customWidth="1"/>
    <col min="14345" max="14345" width="9.140625" style="6"/>
    <col min="14346" max="14346" width="16.85546875" style="6" bestFit="1" customWidth="1"/>
    <col min="14347" max="14347" width="2" style="6" bestFit="1" customWidth="1"/>
    <col min="14348" max="14589" width="9.140625" style="6"/>
    <col min="14590" max="14590" width="20.28515625" style="6" bestFit="1" customWidth="1"/>
    <col min="14591" max="14591" width="2.7109375" style="6" bestFit="1" customWidth="1"/>
    <col min="14592" max="14592" width="9.140625" style="6"/>
    <col min="14593" max="14593" width="16.7109375" style="6" bestFit="1" customWidth="1"/>
    <col min="14594" max="14594" width="2.7109375" style="6" bestFit="1" customWidth="1"/>
    <col min="14595" max="14595" width="6.140625" style="6" customWidth="1"/>
    <col min="14596" max="14596" width="18.5703125" style="6" bestFit="1" customWidth="1"/>
    <col min="14597" max="14597" width="2.7109375" style="6" bestFit="1" customWidth="1"/>
    <col min="14598" max="14598" width="9.140625" style="6"/>
    <col min="14599" max="14599" width="16.42578125" style="6" bestFit="1" customWidth="1"/>
    <col min="14600" max="14600" width="2" style="6" bestFit="1" customWidth="1"/>
    <col min="14601" max="14601" width="9.140625" style="6"/>
    <col min="14602" max="14602" width="16.85546875" style="6" bestFit="1" customWidth="1"/>
    <col min="14603" max="14603" width="2" style="6" bestFit="1" customWidth="1"/>
    <col min="14604" max="14845" width="9.140625" style="6"/>
    <col min="14846" max="14846" width="20.28515625" style="6" bestFit="1" customWidth="1"/>
    <col min="14847" max="14847" width="2.7109375" style="6" bestFit="1" customWidth="1"/>
    <col min="14848" max="14848" width="9.140625" style="6"/>
    <col min="14849" max="14849" width="16.7109375" style="6" bestFit="1" customWidth="1"/>
    <col min="14850" max="14850" width="2.7109375" style="6" bestFit="1" customWidth="1"/>
    <col min="14851" max="14851" width="6.140625" style="6" customWidth="1"/>
    <col min="14852" max="14852" width="18.5703125" style="6" bestFit="1" customWidth="1"/>
    <col min="14853" max="14853" width="2.7109375" style="6" bestFit="1" customWidth="1"/>
    <col min="14854" max="14854" width="9.140625" style="6"/>
    <col min="14855" max="14855" width="16.42578125" style="6" bestFit="1" customWidth="1"/>
    <col min="14856" max="14856" width="2" style="6" bestFit="1" customWidth="1"/>
    <col min="14857" max="14857" width="9.140625" style="6"/>
    <col min="14858" max="14858" width="16.85546875" style="6" bestFit="1" customWidth="1"/>
    <col min="14859" max="14859" width="2" style="6" bestFit="1" customWidth="1"/>
    <col min="14860" max="15101" width="9.140625" style="6"/>
    <col min="15102" max="15102" width="20.28515625" style="6" bestFit="1" customWidth="1"/>
    <col min="15103" max="15103" width="2.7109375" style="6" bestFit="1" customWidth="1"/>
    <col min="15104" max="15104" width="9.140625" style="6"/>
    <col min="15105" max="15105" width="16.7109375" style="6" bestFit="1" customWidth="1"/>
    <col min="15106" max="15106" width="2.7109375" style="6" bestFit="1" customWidth="1"/>
    <col min="15107" max="15107" width="6.140625" style="6" customWidth="1"/>
    <col min="15108" max="15108" width="18.5703125" style="6" bestFit="1" customWidth="1"/>
    <col min="15109" max="15109" width="2.7109375" style="6" bestFit="1" customWidth="1"/>
    <col min="15110" max="15110" width="9.140625" style="6"/>
    <col min="15111" max="15111" width="16.42578125" style="6" bestFit="1" customWidth="1"/>
    <col min="15112" max="15112" width="2" style="6" bestFit="1" customWidth="1"/>
    <col min="15113" max="15113" width="9.140625" style="6"/>
    <col min="15114" max="15114" width="16.85546875" style="6" bestFit="1" customWidth="1"/>
    <col min="15115" max="15115" width="2" style="6" bestFit="1" customWidth="1"/>
    <col min="15116" max="15357" width="9.140625" style="6"/>
    <col min="15358" max="15358" width="20.28515625" style="6" bestFit="1" customWidth="1"/>
    <col min="15359" max="15359" width="2.7109375" style="6" bestFit="1" customWidth="1"/>
    <col min="15360" max="15360" width="9.140625" style="6"/>
    <col min="15361" max="15361" width="16.7109375" style="6" bestFit="1" customWidth="1"/>
    <col min="15362" max="15362" width="2.7109375" style="6" bestFit="1" customWidth="1"/>
    <col min="15363" max="15363" width="6.140625" style="6" customWidth="1"/>
    <col min="15364" max="15364" width="18.5703125" style="6" bestFit="1" customWidth="1"/>
    <col min="15365" max="15365" width="2.7109375" style="6" bestFit="1" customWidth="1"/>
    <col min="15366" max="15366" width="9.140625" style="6"/>
    <col min="15367" max="15367" width="16.42578125" style="6" bestFit="1" customWidth="1"/>
    <col min="15368" max="15368" width="2" style="6" bestFit="1" customWidth="1"/>
    <col min="15369" max="15369" width="9.140625" style="6"/>
    <col min="15370" max="15370" width="16.85546875" style="6" bestFit="1" customWidth="1"/>
    <col min="15371" max="15371" width="2" style="6" bestFit="1" customWidth="1"/>
    <col min="15372" max="15613" width="9.140625" style="6"/>
    <col min="15614" max="15614" width="20.28515625" style="6" bestFit="1" customWidth="1"/>
    <col min="15615" max="15615" width="2.7109375" style="6" bestFit="1" customWidth="1"/>
    <col min="15616" max="15616" width="9.140625" style="6"/>
    <col min="15617" max="15617" width="16.7109375" style="6" bestFit="1" customWidth="1"/>
    <col min="15618" max="15618" width="2.7109375" style="6" bestFit="1" customWidth="1"/>
    <col min="15619" max="15619" width="6.140625" style="6" customWidth="1"/>
    <col min="15620" max="15620" width="18.5703125" style="6" bestFit="1" customWidth="1"/>
    <col min="15621" max="15621" width="2.7109375" style="6" bestFit="1" customWidth="1"/>
    <col min="15622" max="15622" width="9.140625" style="6"/>
    <col min="15623" max="15623" width="16.42578125" style="6" bestFit="1" customWidth="1"/>
    <col min="15624" max="15624" width="2" style="6" bestFit="1" customWidth="1"/>
    <col min="15625" max="15625" width="9.140625" style="6"/>
    <col min="15626" max="15626" width="16.85546875" style="6" bestFit="1" customWidth="1"/>
    <col min="15627" max="15627" width="2" style="6" bestFit="1" customWidth="1"/>
    <col min="15628" max="15869" width="9.140625" style="6"/>
    <col min="15870" max="15870" width="20.28515625" style="6" bestFit="1" customWidth="1"/>
    <col min="15871" max="15871" width="2.7109375" style="6" bestFit="1" customWidth="1"/>
    <col min="15872" max="15872" width="9.140625" style="6"/>
    <col min="15873" max="15873" width="16.7109375" style="6" bestFit="1" customWidth="1"/>
    <col min="15874" max="15874" width="2.7109375" style="6" bestFit="1" customWidth="1"/>
    <col min="15875" max="15875" width="6.140625" style="6" customWidth="1"/>
    <col min="15876" max="15876" width="18.5703125" style="6" bestFit="1" customWidth="1"/>
    <col min="15877" max="15877" width="2.7109375" style="6" bestFit="1" customWidth="1"/>
    <col min="15878" max="15878" width="9.140625" style="6"/>
    <col min="15879" max="15879" width="16.42578125" style="6" bestFit="1" customWidth="1"/>
    <col min="15880" max="15880" width="2" style="6" bestFit="1" customWidth="1"/>
    <col min="15881" max="15881" width="9.140625" style="6"/>
    <col min="15882" max="15882" width="16.85546875" style="6" bestFit="1" customWidth="1"/>
    <col min="15883" max="15883" width="2" style="6" bestFit="1" customWidth="1"/>
    <col min="15884" max="16125" width="9.140625" style="6"/>
    <col min="16126" max="16126" width="20.28515625" style="6" bestFit="1" customWidth="1"/>
    <col min="16127" max="16127" width="2.7109375" style="6" bestFit="1" customWidth="1"/>
    <col min="16128" max="16128" width="9.140625" style="6"/>
    <col min="16129" max="16129" width="16.7109375" style="6" bestFit="1" customWidth="1"/>
    <col min="16130" max="16130" width="2.7109375" style="6" bestFit="1" customWidth="1"/>
    <col min="16131" max="16131" width="6.140625" style="6" customWidth="1"/>
    <col min="16132" max="16132" width="18.5703125" style="6" bestFit="1" customWidth="1"/>
    <col min="16133" max="16133" width="2.7109375" style="6" bestFit="1" customWidth="1"/>
    <col min="16134" max="16134" width="9.140625" style="6"/>
    <col min="16135" max="16135" width="16.42578125" style="6" bestFit="1" customWidth="1"/>
    <col min="16136" max="16136" width="2" style="6" bestFit="1" customWidth="1"/>
    <col min="16137" max="16137" width="9.140625" style="6"/>
    <col min="16138" max="16138" width="16.85546875" style="6" bestFit="1" customWidth="1"/>
    <col min="16139" max="16139" width="2" style="6" bestFit="1" customWidth="1"/>
    <col min="16140" max="16384" width="9.140625" style="6"/>
  </cols>
  <sheetData>
    <row r="1" spans="2:14" x14ac:dyDescent="0.35">
      <c r="B1" s="5"/>
      <c r="D1" s="5"/>
      <c r="F1" s="7"/>
    </row>
    <row r="2" spans="2:14" x14ac:dyDescent="0.35">
      <c r="B2" s="8" t="s">
        <v>17</v>
      </c>
      <c r="C2" s="8"/>
      <c r="D2" s="8" t="s">
        <v>38</v>
      </c>
      <c r="F2" s="8" t="s">
        <v>32</v>
      </c>
      <c r="H2" s="8" t="s">
        <v>20</v>
      </c>
      <c r="J2" s="8" t="s">
        <v>29</v>
      </c>
      <c r="L2" s="8" t="s">
        <v>35</v>
      </c>
      <c r="N2" s="8" t="s">
        <v>23</v>
      </c>
    </row>
    <row r="3" spans="2:14" x14ac:dyDescent="0.35">
      <c r="B3" s="8" t="s">
        <v>24</v>
      </c>
      <c r="C3" s="8"/>
      <c r="D3" s="8" t="s">
        <v>36</v>
      </c>
      <c r="F3" s="8" t="s">
        <v>30</v>
      </c>
      <c r="H3" s="8" t="s">
        <v>40</v>
      </c>
      <c r="J3" s="8" t="s">
        <v>26</v>
      </c>
      <c r="L3" s="8" t="s">
        <v>18</v>
      </c>
      <c r="N3" s="8" t="s">
        <v>43</v>
      </c>
    </row>
    <row r="4" spans="2:14" x14ac:dyDescent="0.35">
      <c r="B4" s="8" t="s">
        <v>27</v>
      </c>
      <c r="C4" s="8"/>
      <c r="D4" s="8" t="s">
        <v>21</v>
      </c>
      <c r="E4" s="81"/>
      <c r="F4" s="8" t="s">
        <v>41</v>
      </c>
      <c r="G4" s="81"/>
      <c r="H4" s="8" t="s">
        <v>33</v>
      </c>
      <c r="J4" s="8" t="s">
        <v>44</v>
      </c>
      <c r="L4" s="8" t="s">
        <v>42</v>
      </c>
      <c r="N4" s="8" t="s">
        <v>19</v>
      </c>
    </row>
    <row r="5" spans="2:14" x14ac:dyDescent="0.35">
      <c r="B5" s="8" t="s">
        <v>22</v>
      </c>
      <c r="C5" s="81"/>
      <c r="D5" s="8" t="s">
        <v>28</v>
      </c>
      <c r="E5" s="81"/>
      <c r="F5" s="8" t="s">
        <v>34</v>
      </c>
      <c r="G5" s="81"/>
      <c r="H5" s="8" t="s">
        <v>25</v>
      </c>
      <c r="J5" s="8" t="s">
        <v>31</v>
      </c>
      <c r="L5" s="8" t="s">
        <v>39</v>
      </c>
      <c r="N5" s="8" t="s">
        <v>37</v>
      </c>
    </row>
    <row r="6" spans="2:14" x14ac:dyDescent="0.35">
      <c r="B6" s="81"/>
      <c r="C6" s="8"/>
      <c r="D6" s="81"/>
      <c r="E6" s="81"/>
      <c r="F6" s="81"/>
      <c r="G6" s="81"/>
      <c r="H6" s="81"/>
    </row>
    <row r="7" spans="2:14" x14ac:dyDescent="0.35">
      <c r="B7" s="81"/>
      <c r="C7" s="8"/>
      <c r="D7" s="81"/>
      <c r="E7" s="81"/>
      <c r="F7" s="81"/>
      <c r="G7" s="81"/>
      <c r="H7" s="81"/>
    </row>
    <row r="8" spans="2:14" x14ac:dyDescent="0.35">
      <c r="B8" s="81"/>
      <c r="C8" s="8"/>
      <c r="D8" s="81"/>
      <c r="E8" s="81"/>
      <c r="F8" s="81"/>
      <c r="G8" s="81"/>
      <c r="H8" s="81"/>
    </row>
    <row r="9" spans="2:14" x14ac:dyDescent="0.35">
      <c r="B9" s="8" t="s">
        <v>49</v>
      </c>
      <c r="C9" s="81"/>
      <c r="D9" s="9" t="s">
        <v>63</v>
      </c>
      <c r="E9" s="8"/>
      <c r="F9" s="8" t="s">
        <v>53</v>
      </c>
      <c r="G9" s="8"/>
      <c r="H9" s="8" t="s">
        <v>59</v>
      </c>
    </row>
    <row r="10" spans="2:14" x14ac:dyDescent="0.35">
      <c r="B10" s="8" t="s">
        <v>57</v>
      </c>
      <c r="C10" s="81"/>
      <c r="D10" s="8" t="s">
        <v>55</v>
      </c>
      <c r="E10" s="81"/>
      <c r="F10" s="8" t="s">
        <v>45</v>
      </c>
      <c r="G10" s="8"/>
      <c r="H10" s="8" t="s">
        <v>47</v>
      </c>
    </row>
    <row r="11" spans="2:14" x14ac:dyDescent="0.35">
      <c r="B11" s="8" t="s">
        <v>58</v>
      </c>
      <c r="C11" s="81"/>
      <c r="D11" s="8" t="s">
        <v>52</v>
      </c>
      <c r="E11" s="81"/>
      <c r="F11" s="8" t="s">
        <v>61</v>
      </c>
      <c r="G11" s="8"/>
      <c r="H11" s="8" t="s">
        <v>54</v>
      </c>
    </row>
    <row r="12" spans="2:14" x14ac:dyDescent="0.35">
      <c r="B12" s="8" t="s">
        <v>48</v>
      </c>
      <c r="C12" s="81"/>
      <c r="D12" s="8" t="s">
        <v>60</v>
      </c>
      <c r="E12" s="81"/>
      <c r="F12" s="8" t="s">
        <v>46</v>
      </c>
      <c r="G12" s="81"/>
      <c r="H12" s="8" t="s">
        <v>62</v>
      </c>
      <c r="J12" s="10"/>
      <c r="K12" s="10"/>
    </row>
    <row r="13" spans="2:14" x14ac:dyDescent="0.35">
      <c r="B13" s="8" t="s">
        <v>50</v>
      </c>
      <c r="C13" s="81"/>
      <c r="D13" s="8" t="s">
        <v>64</v>
      </c>
      <c r="E13" s="81"/>
      <c r="F13" s="8" t="s">
        <v>56</v>
      </c>
      <c r="G13" s="81"/>
      <c r="H13" s="8" t="s">
        <v>51</v>
      </c>
      <c r="J13" s="10"/>
      <c r="K13" s="10"/>
    </row>
    <row r="14" spans="2:14" x14ac:dyDescent="0.35">
      <c r="I14" s="10"/>
      <c r="J14" s="10"/>
      <c r="K14" s="10"/>
    </row>
    <row r="15" spans="2:14" x14ac:dyDescent="0.35">
      <c r="G15" s="10"/>
    </row>
    <row r="16" spans="2:14" x14ac:dyDescent="0.35">
      <c r="G16" s="10"/>
    </row>
    <row r="22" spans="3:4" x14ac:dyDescent="0.35">
      <c r="C22" s="10"/>
    </row>
    <row r="23" spans="3:4" x14ac:dyDescent="0.35">
      <c r="C23" s="10"/>
    </row>
    <row r="24" spans="3:4" x14ac:dyDescent="0.35">
      <c r="C24" s="10"/>
    </row>
    <row r="30" spans="3:4" x14ac:dyDescent="0.35">
      <c r="C30" s="10"/>
    </row>
    <row r="31" spans="3:4" x14ac:dyDescent="0.35">
      <c r="C31" s="10"/>
    </row>
    <row r="32" spans="3:4" x14ac:dyDescent="0.35">
      <c r="C32" s="10"/>
      <c r="D32" s="10"/>
    </row>
  </sheetData>
  <pageMargins left="0.7" right="0.7" top="0.75" bottom="0.75" header="0.3" footer="0.3"/>
  <pageSetup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zoomScaleNormal="100" workbookViewId="0">
      <selection activeCell="A4" sqref="A4"/>
    </sheetView>
  </sheetViews>
  <sheetFormatPr defaultRowHeight="15" x14ac:dyDescent="0.25"/>
  <cols>
    <col min="1" max="1" width="19.85546875" bestFit="1" customWidth="1"/>
    <col min="2" max="3" width="9.140625" style="2"/>
    <col min="4" max="4" width="5.140625" customWidth="1"/>
    <col min="5" max="5" width="21.140625" bestFit="1" customWidth="1"/>
    <col min="6" max="6" width="11.85546875" bestFit="1" customWidth="1"/>
    <col min="7" max="7" width="21.140625" bestFit="1" customWidth="1"/>
    <col min="9" max="9" width="10.42578125" customWidth="1"/>
    <col min="11" max="11" width="19.5703125" bestFit="1" customWidth="1"/>
    <col min="13" max="13" width="19.140625" bestFit="1" customWidth="1"/>
    <col min="15" max="15" width="23" bestFit="1" customWidth="1"/>
  </cols>
  <sheetData>
    <row r="1" spans="1:9" x14ac:dyDescent="0.25">
      <c r="A1" s="14"/>
      <c r="B1" s="4" t="s">
        <v>112</v>
      </c>
      <c r="C1" s="4" t="s">
        <v>113</v>
      </c>
      <c r="F1" s="3" t="s">
        <v>134</v>
      </c>
      <c r="H1" s="44" t="s">
        <v>135</v>
      </c>
      <c r="I1" s="44" t="s">
        <v>113</v>
      </c>
    </row>
    <row r="2" spans="1:9" x14ac:dyDescent="0.25">
      <c r="A2" s="12" t="s">
        <v>66</v>
      </c>
      <c r="B2" s="18">
        <v>6.851851851851852E-3</v>
      </c>
      <c r="C2" s="19">
        <v>175</v>
      </c>
      <c r="E2" s="17" t="s">
        <v>63</v>
      </c>
      <c r="F2" s="45">
        <v>8.2291666666666659E-3</v>
      </c>
      <c r="G2" s="25" t="s">
        <v>23</v>
      </c>
      <c r="H2" s="50">
        <v>7.2106481481481475E-3</v>
      </c>
      <c r="I2" s="25"/>
    </row>
    <row r="3" spans="1:9" x14ac:dyDescent="0.25">
      <c r="A3" s="11" t="s">
        <v>67</v>
      </c>
      <c r="B3" s="18">
        <v>6.9328703703703696E-3</v>
      </c>
      <c r="C3" s="19">
        <v>150</v>
      </c>
      <c r="E3" s="17" t="s">
        <v>55</v>
      </c>
      <c r="F3" s="45">
        <v>8.611111111111111E-3</v>
      </c>
      <c r="G3" s="25" t="s">
        <v>43</v>
      </c>
      <c r="H3" s="50">
        <v>7.2222222222222228E-3</v>
      </c>
      <c r="I3" s="25"/>
    </row>
    <row r="4" spans="1:9" x14ac:dyDescent="0.25">
      <c r="A4" s="12" t="s">
        <v>68</v>
      </c>
      <c r="B4" s="18">
        <v>6.9560185185185185E-3</v>
      </c>
      <c r="C4" s="19">
        <v>125</v>
      </c>
      <c r="E4" s="17" t="s">
        <v>52</v>
      </c>
      <c r="F4" s="45">
        <v>8.9930555555555545E-3</v>
      </c>
      <c r="G4" s="25" t="s">
        <v>19</v>
      </c>
      <c r="H4" s="50">
        <v>7.2569444444444443E-3</v>
      </c>
      <c r="I4" s="25"/>
    </row>
    <row r="5" spans="1:9" x14ac:dyDescent="0.25">
      <c r="A5" s="11" t="s">
        <v>65</v>
      </c>
      <c r="B5" s="18">
        <v>6.9907407407407409E-3</v>
      </c>
      <c r="C5" s="19">
        <v>100</v>
      </c>
      <c r="E5" s="17" t="s">
        <v>60</v>
      </c>
      <c r="F5" s="45">
        <v>8.5763888888888886E-3</v>
      </c>
      <c r="G5" s="25" t="s">
        <v>37</v>
      </c>
      <c r="H5" s="50">
        <v>7.69675925925926E-3</v>
      </c>
      <c r="I5" s="25"/>
    </row>
    <row r="6" spans="1:9" x14ac:dyDescent="0.25">
      <c r="A6" s="11" t="s">
        <v>71</v>
      </c>
      <c r="B6" s="18">
        <v>7.0601851851851841E-3</v>
      </c>
      <c r="C6" s="19">
        <v>87.5</v>
      </c>
      <c r="E6" s="17" t="s">
        <v>64</v>
      </c>
      <c r="F6" s="45">
        <v>9.5601851851851855E-3</v>
      </c>
      <c r="G6" s="25"/>
      <c r="H6" s="26" t="s">
        <v>130</v>
      </c>
      <c r="I6" s="27" t="s">
        <v>119</v>
      </c>
    </row>
    <row r="7" spans="1:9" x14ac:dyDescent="0.25">
      <c r="A7" s="12" t="s">
        <v>83</v>
      </c>
      <c r="B7" s="18">
        <v>7.106481481481481E-3</v>
      </c>
      <c r="C7" s="19">
        <v>75</v>
      </c>
      <c r="E7" s="17"/>
      <c r="F7" s="20" t="s">
        <v>116</v>
      </c>
      <c r="G7" s="28" t="s">
        <v>17</v>
      </c>
      <c r="H7" s="51">
        <v>6.9560185185185185E-3</v>
      </c>
    </row>
    <row r="8" spans="1:9" x14ac:dyDescent="0.25">
      <c r="A8" s="12" t="s">
        <v>147</v>
      </c>
      <c r="B8" s="18">
        <v>7.1180555555555554E-3</v>
      </c>
      <c r="C8" s="19">
        <v>62.5</v>
      </c>
      <c r="E8" s="17"/>
      <c r="F8" s="20" t="s">
        <v>119</v>
      </c>
      <c r="G8" s="28" t="s">
        <v>24</v>
      </c>
      <c r="H8" s="51">
        <v>7.3379629629629628E-3</v>
      </c>
    </row>
    <row r="9" spans="1:9" x14ac:dyDescent="0.25">
      <c r="A9" s="12" t="s">
        <v>73</v>
      </c>
      <c r="B9" s="18">
        <v>7.1759259259259259E-3</v>
      </c>
      <c r="C9" s="19">
        <v>50</v>
      </c>
      <c r="G9" s="28" t="s">
        <v>27</v>
      </c>
      <c r="H9" s="51">
        <v>7.0601851851851841E-3</v>
      </c>
    </row>
    <row r="10" spans="1:9" x14ac:dyDescent="0.25">
      <c r="A10" s="11" t="s">
        <v>70</v>
      </c>
      <c r="B10" s="18">
        <v>7.2106481481481475E-3</v>
      </c>
      <c r="C10" s="19">
        <v>45</v>
      </c>
      <c r="E10" s="15" t="s">
        <v>49</v>
      </c>
      <c r="F10" s="46">
        <v>8.3101851851851861E-3</v>
      </c>
      <c r="G10" s="28" t="s">
        <v>22</v>
      </c>
      <c r="H10" s="51">
        <v>8.3101851851851861E-3</v>
      </c>
    </row>
    <row r="11" spans="1:9" x14ac:dyDescent="0.25">
      <c r="A11" s="12" t="s">
        <v>78</v>
      </c>
      <c r="B11" s="18">
        <v>7.2222222222222228E-3</v>
      </c>
      <c r="C11" s="19">
        <v>40</v>
      </c>
      <c r="E11" s="15" t="s">
        <v>57</v>
      </c>
      <c r="F11" s="46">
        <v>8.1712962962962963E-3</v>
      </c>
      <c r="G11" s="28"/>
      <c r="H11" s="29" t="s">
        <v>125</v>
      </c>
      <c r="I11" s="29" t="s">
        <v>120</v>
      </c>
    </row>
    <row r="12" spans="1:9" x14ac:dyDescent="0.25">
      <c r="A12" s="12" t="s">
        <v>87</v>
      </c>
      <c r="B12" s="18">
        <v>7.2337962962962963E-3</v>
      </c>
      <c r="C12" s="19">
        <v>35</v>
      </c>
      <c r="E12" s="15" t="s">
        <v>58</v>
      </c>
      <c r="F12" s="47">
        <v>8.7499999999999991E-3</v>
      </c>
      <c r="G12" s="32" t="s">
        <v>29</v>
      </c>
      <c r="H12" s="52">
        <v>7.1759259259259259E-3</v>
      </c>
    </row>
    <row r="13" spans="1:9" x14ac:dyDescent="0.25">
      <c r="A13" s="11" t="s">
        <v>69</v>
      </c>
      <c r="B13" s="18">
        <v>7.2453703703703708E-3</v>
      </c>
      <c r="C13" s="19">
        <v>30</v>
      </c>
      <c r="E13" s="15" t="s">
        <v>48</v>
      </c>
      <c r="F13" s="47">
        <v>9.5601851851851855E-3</v>
      </c>
      <c r="G13" s="32" t="s">
        <v>26</v>
      </c>
      <c r="H13" s="52">
        <v>7.3148148148148148E-3</v>
      </c>
    </row>
    <row r="14" spans="1:9" x14ac:dyDescent="0.25">
      <c r="A14" s="12" t="s">
        <v>89</v>
      </c>
      <c r="B14" s="18">
        <v>7.2569444444444443E-3</v>
      </c>
      <c r="C14" s="19">
        <v>25</v>
      </c>
      <c r="E14" s="15" t="s">
        <v>50</v>
      </c>
      <c r="F14" s="47">
        <v>9.5601851851851855E-3</v>
      </c>
      <c r="G14" s="32" t="s">
        <v>44</v>
      </c>
      <c r="H14" s="52">
        <v>7.3032407407407412E-3</v>
      </c>
    </row>
    <row r="15" spans="1:9" x14ac:dyDescent="0.25">
      <c r="A15" s="12" t="s">
        <v>80</v>
      </c>
      <c r="B15" s="18">
        <v>7.3032407407407412E-3</v>
      </c>
      <c r="C15" s="19">
        <v>22.5</v>
      </c>
      <c r="E15" s="15"/>
      <c r="F15" s="16" t="s">
        <v>115</v>
      </c>
      <c r="G15" s="32" t="s">
        <v>31</v>
      </c>
      <c r="H15" s="52">
        <v>8.0787037037037043E-3</v>
      </c>
    </row>
    <row r="16" spans="1:9" x14ac:dyDescent="0.25">
      <c r="A16" s="12" t="s">
        <v>86</v>
      </c>
      <c r="B16" s="18">
        <v>7.3148148148148148E-3</v>
      </c>
      <c r="C16" s="19">
        <v>20</v>
      </c>
      <c r="E16" s="15"/>
      <c r="F16" s="16" t="s">
        <v>120</v>
      </c>
      <c r="G16" s="32"/>
      <c r="H16" s="30" t="s">
        <v>128</v>
      </c>
      <c r="I16" s="31" t="s">
        <v>121</v>
      </c>
    </row>
    <row r="17" spans="1:9" x14ac:dyDescent="0.25">
      <c r="A17" s="12" t="s">
        <v>79</v>
      </c>
      <c r="B17" s="18">
        <v>7.3379629629629628E-3</v>
      </c>
      <c r="C17" s="19">
        <v>17.5</v>
      </c>
      <c r="G17" s="23" t="s">
        <v>35</v>
      </c>
      <c r="H17" s="53">
        <v>7.1180555555555554E-3</v>
      </c>
    </row>
    <row r="18" spans="1:9" x14ac:dyDescent="0.25">
      <c r="A18" s="12" t="s">
        <v>74</v>
      </c>
      <c r="B18" s="18">
        <v>7.4421296296296293E-3</v>
      </c>
      <c r="C18" s="19">
        <v>15</v>
      </c>
      <c r="E18" s="21" t="s">
        <v>59</v>
      </c>
      <c r="F18" s="48">
        <v>8.518518518518519E-3</v>
      </c>
      <c r="G18" s="23" t="s">
        <v>18</v>
      </c>
      <c r="H18" s="53">
        <v>7.2453703703703708E-3</v>
      </c>
    </row>
    <row r="19" spans="1:9" x14ac:dyDescent="0.25">
      <c r="A19" s="12" t="s">
        <v>84</v>
      </c>
      <c r="B19" s="18">
        <v>7.4768518518518526E-3</v>
      </c>
      <c r="C19" s="19">
        <v>12.5</v>
      </c>
      <c r="E19" s="21" t="s">
        <v>47</v>
      </c>
      <c r="F19" s="48">
        <v>8.3680555555555557E-3</v>
      </c>
      <c r="G19" s="23" t="s">
        <v>42</v>
      </c>
      <c r="H19" s="53">
        <v>7.2337962962962963E-3</v>
      </c>
    </row>
    <row r="20" spans="1:9" x14ac:dyDescent="0.25">
      <c r="A20" s="12" t="s">
        <v>75</v>
      </c>
      <c r="B20" s="18">
        <v>7.5694444444444446E-3</v>
      </c>
      <c r="C20" s="19">
        <v>10</v>
      </c>
      <c r="E20" s="21" t="s">
        <v>54</v>
      </c>
      <c r="F20" s="48">
        <v>9.5486111111111101E-3</v>
      </c>
      <c r="G20" s="23" t="s">
        <v>39</v>
      </c>
      <c r="H20" s="53">
        <v>8.2986111111111108E-3</v>
      </c>
    </row>
    <row r="21" spans="1:9" x14ac:dyDescent="0.25">
      <c r="A21" s="12" t="s">
        <v>90</v>
      </c>
      <c r="B21" s="18">
        <v>7.69675925925926E-3</v>
      </c>
      <c r="C21" s="19">
        <v>7.5</v>
      </c>
      <c r="E21" s="21" t="s">
        <v>62</v>
      </c>
      <c r="F21" s="48">
        <v>9.5601851851851855E-3</v>
      </c>
      <c r="G21" s="23"/>
      <c r="H21" s="24" t="s">
        <v>129</v>
      </c>
      <c r="I21" s="24" t="s">
        <v>122</v>
      </c>
    </row>
    <row r="22" spans="1:9" x14ac:dyDescent="0.25">
      <c r="A22" s="12" t="s">
        <v>76</v>
      </c>
      <c r="B22" s="18">
        <v>7.7546296296296287E-3</v>
      </c>
      <c r="C22" s="19">
        <v>5</v>
      </c>
      <c r="E22" s="21" t="s">
        <v>51</v>
      </c>
      <c r="F22" s="48">
        <v>9.5601851851851855E-3</v>
      </c>
      <c r="G22" s="35" t="s">
        <v>20</v>
      </c>
      <c r="H22" s="54">
        <v>6.851851851851852E-3</v>
      </c>
    </row>
    <row r="23" spans="1:9" x14ac:dyDescent="0.25">
      <c r="A23" s="12" t="s">
        <v>72</v>
      </c>
      <c r="B23" s="18">
        <v>7.9398148148148145E-3</v>
      </c>
      <c r="C23" s="19">
        <v>4.5</v>
      </c>
      <c r="E23" s="21"/>
      <c r="F23" s="33" t="s">
        <v>118</v>
      </c>
      <c r="G23" s="35" t="s">
        <v>40</v>
      </c>
      <c r="H23" s="54">
        <v>7.9398148148148145E-3</v>
      </c>
    </row>
    <row r="24" spans="1:9" x14ac:dyDescent="0.25">
      <c r="A24" s="12" t="s">
        <v>82</v>
      </c>
      <c r="B24" s="18">
        <v>8.0787037037037043E-3</v>
      </c>
      <c r="C24" s="19">
        <v>4</v>
      </c>
      <c r="E24" s="21"/>
      <c r="F24" s="33" t="s">
        <v>121</v>
      </c>
      <c r="G24" s="35" t="s">
        <v>33</v>
      </c>
      <c r="H24" s="54">
        <v>7.4421296296296293E-3</v>
      </c>
    </row>
    <row r="25" spans="1:9" x14ac:dyDescent="0.25">
      <c r="A25" s="12" t="s">
        <v>88</v>
      </c>
      <c r="B25" s="18">
        <v>8.2986111111111108E-3</v>
      </c>
      <c r="C25" s="19">
        <v>3.5</v>
      </c>
      <c r="G25" s="35" t="s">
        <v>25</v>
      </c>
      <c r="H25" s="55" t="s">
        <v>123</v>
      </c>
    </row>
    <row r="26" spans="1:9" x14ac:dyDescent="0.25">
      <c r="A26" s="11" t="s">
        <v>77</v>
      </c>
      <c r="B26" s="19" t="s">
        <v>114</v>
      </c>
      <c r="C26" s="19">
        <v>0</v>
      </c>
      <c r="E26" s="22" t="s">
        <v>53</v>
      </c>
      <c r="F26" s="49">
        <v>8.5532407407407415E-3</v>
      </c>
      <c r="G26" s="35"/>
      <c r="H26" s="36" t="s">
        <v>127</v>
      </c>
      <c r="I26" s="37" t="s">
        <v>131</v>
      </c>
    </row>
    <row r="27" spans="1:9" x14ac:dyDescent="0.25">
      <c r="A27" s="12" t="s">
        <v>81</v>
      </c>
      <c r="B27" s="19" t="s">
        <v>114</v>
      </c>
      <c r="C27" s="19">
        <v>0</v>
      </c>
      <c r="E27" s="22" t="s">
        <v>45</v>
      </c>
      <c r="F27" s="49">
        <v>9.5601851851851855E-3</v>
      </c>
      <c r="G27" s="40" t="s">
        <v>32</v>
      </c>
      <c r="H27" s="56">
        <v>6.9328703703703696E-3</v>
      </c>
    </row>
    <row r="28" spans="1:9" x14ac:dyDescent="0.25">
      <c r="A28" s="12" t="s">
        <v>85</v>
      </c>
      <c r="B28" s="19" t="s">
        <v>114</v>
      </c>
      <c r="C28" s="19">
        <v>0</v>
      </c>
      <c r="E28" s="22" t="s">
        <v>61</v>
      </c>
      <c r="F28" s="49">
        <v>9.5601851851851855E-3</v>
      </c>
      <c r="G28" s="40" t="s">
        <v>30</v>
      </c>
      <c r="H28" s="56">
        <v>7.5694444444444446E-3</v>
      </c>
    </row>
    <row r="29" spans="1:9" x14ac:dyDescent="0.25">
      <c r="A29" s="11" t="s">
        <v>91</v>
      </c>
      <c r="B29" s="19" t="s">
        <v>114</v>
      </c>
      <c r="C29" s="19">
        <v>0</v>
      </c>
      <c r="E29" s="22" t="s">
        <v>46</v>
      </c>
      <c r="F29" s="49">
        <v>9.2361111111111116E-3</v>
      </c>
      <c r="G29" s="40" t="s">
        <v>41</v>
      </c>
      <c r="H29" s="56">
        <v>7.4768518518518526E-3</v>
      </c>
    </row>
    <row r="30" spans="1:9" x14ac:dyDescent="0.25">
      <c r="E30" s="22" t="s">
        <v>56</v>
      </c>
      <c r="F30" s="49">
        <v>9.5601851851851855E-3</v>
      </c>
      <c r="G30" s="40" t="s">
        <v>34</v>
      </c>
      <c r="H30" s="56">
        <v>8.3101851851851861E-3</v>
      </c>
      <c r="I30" s="3"/>
    </row>
    <row r="31" spans="1:9" x14ac:dyDescent="0.25">
      <c r="E31" s="22"/>
      <c r="F31" s="34" t="s">
        <v>117</v>
      </c>
      <c r="G31" s="40"/>
      <c r="H31" s="41" t="s">
        <v>126</v>
      </c>
      <c r="I31" s="42" t="s">
        <v>132</v>
      </c>
    </row>
    <row r="32" spans="1:9" x14ac:dyDescent="0.25">
      <c r="E32" s="22"/>
      <c r="F32" s="34" t="s">
        <v>122</v>
      </c>
      <c r="G32" s="38" t="s">
        <v>38</v>
      </c>
      <c r="H32" s="57">
        <v>6.9907407407407409E-3</v>
      </c>
    </row>
    <row r="33" spans="1:9" x14ac:dyDescent="0.25">
      <c r="A33" s="12" t="s">
        <v>98</v>
      </c>
      <c r="B33" s="18">
        <v>8.1712962962962963E-3</v>
      </c>
      <c r="C33" s="19">
        <v>175</v>
      </c>
      <c r="G33" s="38" t="s">
        <v>36</v>
      </c>
      <c r="H33" s="57">
        <v>7.106481481481481E-3</v>
      </c>
    </row>
    <row r="34" spans="1:9" x14ac:dyDescent="0.25">
      <c r="A34" s="13" t="s">
        <v>94</v>
      </c>
      <c r="B34" s="18">
        <v>8.2291666666666659E-3</v>
      </c>
      <c r="C34" s="19">
        <v>150</v>
      </c>
      <c r="G34" s="38" t="s">
        <v>21</v>
      </c>
      <c r="H34" s="57">
        <v>8.3101851851851861E-3</v>
      </c>
    </row>
    <row r="35" spans="1:9" x14ac:dyDescent="0.25">
      <c r="A35" s="12" t="s">
        <v>92</v>
      </c>
      <c r="B35" s="18">
        <v>8.3101851851851861E-3</v>
      </c>
      <c r="C35" s="19">
        <v>125</v>
      </c>
      <c r="G35" s="38" t="s">
        <v>28</v>
      </c>
      <c r="H35" s="57">
        <v>8.3101851851851861E-3</v>
      </c>
    </row>
    <row r="36" spans="1:9" x14ac:dyDescent="0.25">
      <c r="A36" s="12" t="s">
        <v>106</v>
      </c>
      <c r="B36" s="18">
        <v>8.3680555555555557E-3</v>
      </c>
      <c r="C36" s="19">
        <v>100</v>
      </c>
      <c r="G36" s="38"/>
      <c r="H36" s="39" t="s">
        <v>124</v>
      </c>
      <c r="I36" s="43" t="s">
        <v>133</v>
      </c>
    </row>
    <row r="37" spans="1:9" x14ac:dyDescent="0.25">
      <c r="A37" s="13" t="s">
        <v>95</v>
      </c>
      <c r="B37" s="18">
        <v>8.518518518518519E-3</v>
      </c>
      <c r="C37" s="19">
        <v>87.5</v>
      </c>
    </row>
    <row r="38" spans="1:9" x14ac:dyDescent="0.25">
      <c r="A38" s="13" t="s">
        <v>97</v>
      </c>
      <c r="B38" s="18">
        <v>8.5532407407407415E-3</v>
      </c>
      <c r="C38" s="19">
        <v>75</v>
      </c>
    </row>
    <row r="39" spans="1:9" x14ac:dyDescent="0.25">
      <c r="A39" s="12" t="s">
        <v>100</v>
      </c>
      <c r="B39" s="18">
        <v>8.5763888888888886E-3</v>
      </c>
      <c r="C39" s="19">
        <v>62.5</v>
      </c>
    </row>
    <row r="40" spans="1:9" x14ac:dyDescent="0.25">
      <c r="A40" s="12" t="s">
        <v>96</v>
      </c>
      <c r="B40" s="18">
        <v>8.611111111111111E-3</v>
      </c>
      <c r="C40" s="19">
        <v>50</v>
      </c>
    </row>
    <row r="41" spans="1:9" x14ac:dyDescent="0.25">
      <c r="A41" s="12" t="s">
        <v>99</v>
      </c>
      <c r="B41" s="18">
        <v>8.7499999999999991E-3</v>
      </c>
      <c r="C41" s="19">
        <v>45</v>
      </c>
    </row>
    <row r="42" spans="1:9" x14ac:dyDescent="0.25">
      <c r="A42" s="12" t="s">
        <v>105</v>
      </c>
      <c r="B42" s="18">
        <v>8.9930555555555545E-3</v>
      </c>
      <c r="C42" s="19">
        <v>40</v>
      </c>
    </row>
    <row r="43" spans="1:9" x14ac:dyDescent="0.25">
      <c r="A43" s="12" t="s">
        <v>102</v>
      </c>
      <c r="B43" s="18">
        <v>9.2361111111111116E-3</v>
      </c>
      <c r="C43" s="19">
        <v>35</v>
      </c>
    </row>
    <row r="44" spans="1:9" x14ac:dyDescent="0.25">
      <c r="A44" s="12" t="s">
        <v>101</v>
      </c>
      <c r="B44" s="18">
        <v>9.5486111111111101E-3</v>
      </c>
      <c r="C44" s="19">
        <v>30</v>
      </c>
    </row>
    <row r="45" spans="1:9" x14ac:dyDescent="0.25">
      <c r="A45" s="12" t="s">
        <v>103</v>
      </c>
      <c r="B45" s="19" t="s">
        <v>114</v>
      </c>
      <c r="C45" s="19">
        <v>0</v>
      </c>
    </row>
    <row r="46" spans="1:9" x14ac:dyDescent="0.25">
      <c r="A46" s="12" t="s">
        <v>104</v>
      </c>
      <c r="B46" s="19" t="s">
        <v>114</v>
      </c>
      <c r="C46" s="19">
        <v>0</v>
      </c>
    </row>
    <row r="47" spans="1:9" x14ac:dyDescent="0.25">
      <c r="A47" s="12" t="s">
        <v>107</v>
      </c>
      <c r="B47" s="19" t="s">
        <v>114</v>
      </c>
      <c r="C47" s="19">
        <v>0</v>
      </c>
    </row>
    <row r="48" spans="1:9" x14ac:dyDescent="0.25">
      <c r="A48" s="12" t="s">
        <v>108</v>
      </c>
      <c r="B48" s="19" t="s">
        <v>114</v>
      </c>
      <c r="C48" s="19">
        <v>0</v>
      </c>
    </row>
    <row r="49" spans="1:3" x14ac:dyDescent="0.25">
      <c r="A49" s="12" t="s">
        <v>109</v>
      </c>
      <c r="B49" s="19" t="s">
        <v>114</v>
      </c>
      <c r="C49" s="19">
        <v>0</v>
      </c>
    </row>
    <row r="50" spans="1:3" x14ac:dyDescent="0.25">
      <c r="A50" s="12" t="s">
        <v>110</v>
      </c>
      <c r="B50" s="19" t="s">
        <v>114</v>
      </c>
      <c r="C50" s="19">
        <v>0</v>
      </c>
    </row>
    <row r="51" spans="1:3" x14ac:dyDescent="0.25">
      <c r="A51" s="12" t="s">
        <v>111</v>
      </c>
      <c r="B51" s="19" t="s">
        <v>114</v>
      </c>
      <c r="C51" s="19">
        <v>0</v>
      </c>
    </row>
    <row r="52" spans="1:3" x14ac:dyDescent="0.25">
      <c r="A52" s="12" t="s">
        <v>93</v>
      </c>
      <c r="B52" s="19" t="s">
        <v>114</v>
      </c>
      <c r="C52" s="19">
        <v>0</v>
      </c>
    </row>
  </sheetData>
  <sortState ref="A2:C29">
    <sortCondition ref="B2:B29"/>
  </sortState>
  <pageMargins left="0.7" right="0.7" top="0.75" bottom="0.75" header="0.3" footer="0.3"/>
  <pageSetup scale="7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topLeftCell="A29" zoomScaleNormal="100" workbookViewId="0">
      <selection activeCell="C43" sqref="C43"/>
    </sheetView>
  </sheetViews>
  <sheetFormatPr defaultRowHeight="15" x14ac:dyDescent="0.25"/>
  <cols>
    <col min="1" max="1" width="19.85546875" bestFit="1" customWidth="1"/>
    <col min="2" max="3" width="9.140625" style="2"/>
    <col min="4" max="4" width="11.42578125" style="2" bestFit="1" customWidth="1"/>
    <col min="5" max="5" width="5.140625" customWidth="1"/>
    <col min="6" max="6" width="21.140625" bestFit="1" customWidth="1"/>
    <col min="7" max="7" width="18.28515625" bestFit="1" customWidth="1"/>
    <col min="8" max="8" width="23" bestFit="1" customWidth="1"/>
    <col min="9" max="9" width="7.140625" bestFit="1" customWidth="1"/>
    <col min="10" max="10" width="18.28515625" bestFit="1" customWidth="1"/>
    <col min="12" max="12" width="19.5703125" bestFit="1" customWidth="1"/>
    <col min="14" max="14" width="19.140625" bestFit="1" customWidth="1"/>
    <col min="16" max="16" width="23" bestFit="1" customWidth="1"/>
  </cols>
  <sheetData>
    <row r="1" spans="1:10" x14ac:dyDescent="0.25">
      <c r="A1" s="14"/>
      <c r="B1" s="4" t="s">
        <v>112</v>
      </c>
      <c r="C1" s="4" t="s">
        <v>136</v>
      </c>
      <c r="D1" s="4" t="s">
        <v>137</v>
      </c>
      <c r="G1" s="3" t="s">
        <v>134</v>
      </c>
      <c r="I1" s="44" t="s">
        <v>135</v>
      </c>
      <c r="J1" s="44" t="s">
        <v>113</v>
      </c>
    </row>
    <row r="2" spans="1:10" x14ac:dyDescent="0.25">
      <c r="A2" s="11" t="s">
        <v>65</v>
      </c>
      <c r="B2" s="18">
        <v>1.1168981481481481E-2</v>
      </c>
      <c r="C2" s="19">
        <f>350 *0.75</f>
        <v>262.5</v>
      </c>
      <c r="D2" s="19">
        <f>C2+'2MTT grass'!C5</f>
        <v>362.5</v>
      </c>
      <c r="F2" s="17" t="s">
        <v>63</v>
      </c>
      <c r="G2" s="58">
        <v>1.3379629629629628E-2</v>
      </c>
      <c r="H2" s="25" t="s">
        <v>23</v>
      </c>
      <c r="I2" s="67">
        <v>1.1620370370370371E-2</v>
      </c>
      <c r="J2" s="25"/>
    </row>
    <row r="3" spans="1:10" x14ac:dyDescent="0.25">
      <c r="A3" s="12" t="s">
        <v>66</v>
      </c>
      <c r="B3" s="18">
        <v>1.1377314814814814E-2</v>
      </c>
      <c r="C3" s="19">
        <f>250*0.75</f>
        <v>187.5</v>
      </c>
      <c r="D3" s="19">
        <f>C3+'2MTT grass'!C2</f>
        <v>362.5</v>
      </c>
      <c r="F3" s="17" t="s">
        <v>55</v>
      </c>
      <c r="G3" s="58">
        <v>1.3530092592592594E-2</v>
      </c>
      <c r="H3" s="25" t="s">
        <v>43</v>
      </c>
      <c r="I3" s="67">
        <v>1.1782407407407406E-2</v>
      </c>
      <c r="J3" s="25"/>
    </row>
    <row r="4" spans="1:10" x14ac:dyDescent="0.25">
      <c r="A4" s="12" t="s">
        <v>68</v>
      </c>
      <c r="B4" s="18">
        <v>1.1226851851851854E-2</v>
      </c>
      <c r="C4" s="19">
        <f>300*0.75</f>
        <v>225</v>
      </c>
      <c r="D4" s="19">
        <f>C4+'2MTT grass'!C4</f>
        <v>350</v>
      </c>
      <c r="F4" s="17" t="s">
        <v>52</v>
      </c>
      <c r="G4" s="58">
        <v>1.4756944444444446E-2</v>
      </c>
      <c r="H4" s="25" t="s">
        <v>19</v>
      </c>
      <c r="I4" s="67">
        <v>1.1828703703703704E-2</v>
      </c>
      <c r="J4" s="25"/>
    </row>
    <row r="5" spans="1:10" x14ac:dyDescent="0.25">
      <c r="A5" s="11" t="s">
        <v>67</v>
      </c>
      <c r="B5" s="18">
        <v>1.1388888888888888E-2</v>
      </c>
      <c r="C5" s="19">
        <f>200*0.75</f>
        <v>150</v>
      </c>
      <c r="D5" s="19">
        <f>C5+'2MTT grass'!C3</f>
        <v>300</v>
      </c>
      <c r="F5" s="17" t="s">
        <v>60</v>
      </c>
      <c r="G5" s="58">
        <v>1.3506944444444445E-2</v>
      </c>
      <c r="H5" s="25" t="s">
        <v>37</v>
      </c>
      <c r="I5" s="67">
        <v>1.2546296296296297E-2</v>
      </c>
      <c r="J5" s="25"/>
    </row>
    <row r="6" spans="1:10" x14ac:dyDescent="0.25">
      <c r="A6" s="11" t="s">
        <v>71</v>
      </c>
      <c r="B6" s="18">
        <v>1.1574074074074075E-2</v>
      </c>
      <c r="C6" s="19">
        <f>150*0.75</f>
        <v>112.5</v>
      </c>
      <c r="D6" s="19">
        <f>C6+'2MTT grass'!C6</f>
        <v>200</v>
      </c>
      <c r="F6" s="17" t="s">
        <v>64</v>
      </c>
      <c r="G6" s="58">
        <v>1.5335648148148147E-2</v>
      </c>
      <c r="H6" s="25"/>
      <c r="I6" s="74">
        <f>SUM(I2:I5)</f>
        <v>4.777777777777778E-2</v>
      </c>
      <c r="J6" s="27" t="s">
        <v>138</v>
      </c>
    </row>
    <row r="7" spans="1:10" x14ac:dyDescent="0.25">
      <c r="A7" s="12" t="s">
        <v>147</v>
      </c>
      <c r="B7" s="18">
        <v>1.1446759259259261E-2</v>
      </c>
      <c r="C7" s="19">
        <f>175*0.75</f>
        <v>131.25</v>
      </c>
      <c r="D7" s="19">
        <f>C7+'2MTT grass'!C8</f>
        <v>193.75</v>
      </c>
      <c r="F7" s="17"/>
      <c r="G7" s="63">
        <f>SUM(G2:G6)</f>
        <v>7.0509259259259272E-2</v>
      </c>
      <c r="H7" s="23" t="s">
        <v>35</v>
      </c>
      <c r="I7" s="70">
        <v>1.1446759259259261E-2</v>
      </c>
    </row>
    <row r="8" spans="1:10" x14ac:dyDescent="0.25">
      <c r="A8" s="12" t="s">
        <v>83</v>
      </c>
      <c r="B8" s="18">
        <v>1.1678240740740741E-2</v>
      </c>
      <c r="C8" s="19">
        <f>90*0.75</f>
        <v>67.5</v>
      </c>
      <c r="D8" s="19">
        <f>C8+'2MTT grass'!C7</f>
        <v>142.5</v>
      </c>
      <c r="F8" s="17"/>
      <c r="G8" s="20" t="s">
        <v>138</v>
      </c>
      <c r="H8" s="23" t="s">
        <v>18</v>
      </c>
      <c r="I8" s="70">
        <v>1.1967592592592592E-2</v>
      </c>
    </row>
    <row r="9" spans="1:10" x14ac:dyDescent="0.25">
      <c r="A9" s="12" t="s">
        <v>73</v>
      </c>
      <c r="B9" s="18">
        <v>1.1585648148148149E-2</v>
      </c>
      <c r="C9" s="19">
        <f>120*0.75</f>
        <v>90</v>
      </c>
      <c r="D9" s="19">
        <f>C9+'2MTT grass'!C9</f>
        <v>140</v>
      </c>
      <c r="H9" s="23" t="s">
        <v>42</v>
      </c>
      <c r="I9" s="70">
        <v>1.1701388888888891E-2</v>
      </c>
    </row>
    <row r="10" spans="1:10" x14ac:dyDescent="0.25">
      <c r="A10" s="11" t="s">
        <v>70</v>
      </c>
      <c r="B10" s="18">
        <v>1.1620370370370371E-2</v>
      </c>
      <c r="C10" s="19">
        <f>100*0.75</f>
        <v>75</v>
      </c>
      <c r="D10" s="19">
        <f>C10+'2MTT grass'!C10</f>
        <v>120</v>
      </c>
      <c r="F10" s="15" t="s">
        <v>49</v>
      </c>
      <c r="G10" s="59">
        <v>1.3148148148148147E-2</v>
      </c>
      <c r="H10" s="23" t="s">
        <v>39</v>
      </c>
      <c r="I10" s="70">
        <v>1.2858796296296297E-2</v>
      </c>
    </row>
    <row r="11" spans="1:10" x14ac:dyDescent="0.25">
      <c r="A11" s="12" t="s">
        <v>87</v>
      </c>
      <c r="B11" s="18">
        <v>1.1701388888888891E-2</v>
      </c>
      <c r="C11" s="19">
        <f>80*0.75</f>
        <v>60</v>
      </c>
      <c r="D11" s="19">
        <f>C11+'2MTT grass'!C12</f>
        <v>95</v>
      </c>
      <c r="F11" s="15" t="s">
        <v>57</v>
      </c>
      <c r="G11" s="59">
        <v>1.3171296296296294E-2</v>
      </c>
      <c r="H11" s="23"/>
      <c r="I11" s="77">
        <f>SUM(I7:I10)</f>
        <v>4.7974537037037045E-2</v>
      </c>
      <c r="J11" s="24" t="s">
        <v>142</v>
      </c>
    </row>
    <row r="12" spans="1:10" x14ac:dyDescent="0.25">
      <c r="A12" s="12" t="s">
        <v>78</v>
      </c>
      <c r="B12" s="18">
        <v>1.1782407407407406E-2</v>
      </c>
      <c r="C12" s="19">
        <f>60*0.75</f>
        <v>45</v>
      </c>
      <c r="D12" s="19">
        <f>C12+'2MTT grass'!C11</f>
        <v>85</v>
      </c>
      <c r="F12" s="15" t="s">
        <v>58</v>
      </c>
      <c r="G12" s="60">
        <v>1.4131944444444445E-2</v>
      </c>
      <c r="H12" s="32" t="s">
        <v>29</v>
      </c>
      <c r="I12" s="69">
        <v>1.1585648148148149E-2</v>
      </c>
    </row>
    <row r="13" spans="1:10" x14ac:dyDescent="0.25">
      <c r="A13" s="12" t="s">
        <v>86</v>
      </c>
      <c r="B13" s="18">
        <v>1.1712962962962965E-2</v>
      </c>
      <c r="C13" s="19">
        <f>70*0.75</f>
        <v>52.5</v>
      </c>
      <c r="D13" s="19">
        <f>C13+'2MTT grass'!C16</f>
        <v>72.5</v>
      </c>
      <c r="F13" s="15" t="s">
        <v>48</v>
      </c>
      <c r="G13" s="60">
        <v>1.5335648148148147E-2</v>
      </c>
      <c r="H13" s="32" t="s">
        <v>26</v>
      </c>
      <c r="I13" s="69">
        <v>1.1712962962962965E-2</v>
      </c>
    </row>
    <row r="14" spans="1:10" x14ac:dyDescent="0.25">
      <c r="A14" s="12" t="s">
        <v>89</v>
      </c>
      <c r="B14" s="18">
        <v>1.1828703703703704E-2</v>
      </c>
      <c r="C14" s="19">
        <f>50*0.75</f>
        <v>37.5</v>
      </c>
      <c r="D14" s="19">
        <f>C14+'2MTT grass'!C14</f>
        <v>62.5</v>
      </c>
      <c r="F14" s="15" t="s">
        <v>50</v>
      </c>
      <c r="G14" s="60">
        <v>1.5335648148148147E-2</v>
      </c>
      <c r="H14" s="32" t="s">
        <v>44</v>
      </c>
      <c r="I14" s="69">
        <v>1.2164351851851852E-2</v>
      </c>
    </row>
    <row r="15" spans="1:10" x14ac:dyDescent="0.25">
      <c r="A15" s="11" t="s">
        <v>69</v>
      </c>
      <c r="B15" s="18">
        <v>1.1967592592592592E-2</v>
      </c>
      <c r="C15" s="19">
        <f>40*0.75</f>
        <v>30</v>
      </c>
      <c r="D15" s="19">
        <f>C15+'2MTT grass'!C13</f>
        <v>60</v>
      </c>
      <c r="F15" s="15"/>
      <c r="G15" s="64">
        <f>SUM(G10:G14)</f>
        <v>7.1122685185185178E-2</v>
      </c>
      <c r="H15" s="32" t="s">
        <v>31</v>
      </c>
      <c r="I15" s="69">
        <v>1.2812499999999999E-2</v>
      </c>
    </row>
    <row r="16" spans="1:10" x14ac:dyDescent="0.25">
      <c r="A16" s="12" t="s">
        <v>80</v>
      </c>
      <c r="B16" s="18">
        <v>1.2164351851851852E-2</v>
      </c>
      <c r="C16" s="19">
        <f>35*0.75</f>
        <v>26.25</v>
      </c>
      <c r="D16" s="19">
        <f>C16+'2MTT grass'!C15</f>
        <v>48.75</v>
      </c>
      <c r="F16" s="15"/>
      <c r="G16" s="16" t="s">
        <v>139</v>
      </c>
      <c r="H16" s="32"/>
      <c r="I16" s="76">
        <f>SUM(I12:I15)</f>
        <v>4.8275462962962964E-2</v>
      </c>
      <c r="J16" s="31" t="s">
        <v>140</v>
      </c>
    </row>
    <row r="17" spans="1:10" x14ac:dyDescent="0.25">
      <c r="A17" s="12" t="s">
        <v>84</v>
      </c>
      <c r="B17" s="18">
        <v>1.1851851851851851E-2</v>
      </c>
      <c r="C17" s="19">
        <f>45*0.75</f>
        <v>33.75</v>
      </c>
      <c r="D17" s="19">
        <f>C17+'2MTT grass'!C19</f>
        <v>46.25</v>
      </c>
      <c r="H17" s="28" t="s">
        <v>17</v>
      </c>
      <c r="I17" s="68">
        <v>1.1226851851851854E-2</v>
      </c>
    </row>
    <row r="18" spans="1:10" x14ac:dyDescent="0.25">
      <c r="A18" s="12" t="s">
        <v>79</v>
      </c>
      <c r="B18" s="18">
        <v>1.238425925925926E-2</v>
      </c>
      <c r="C18" s="19">
        <f>20*0.75</f>
        <v>15</v>
      </c>
      <c r="D18" s="19">
        <f>C18+'2MTT grass'!C17</f>
        <v>32.5</v>
      </c>
      <c r="F18" s="21" t="s">
        <v>59</v>
      </c>
      <c r="G18" s="61">
        <v>1.3495370370370371E-2</v>
      </c>
      <c r="H18" s="28" t="s">
        <v>24</v>
      </c>
      <c r="I18" s="68">
        <v>1.238425925925926E-2</v>
      </c>
    </row>
    <row r="19" spans="1:10" x14ac:dyDescent="0.25">
      <c r="A19" s="12" t="s">
        <v>75</v>
      </c>
      <c r="B19" s="18">
        <v>1.2337962962962962E-2</v>
      </c>
      <c r="C19" s="19">
        <f>25*0.75</f>
        <v>18.75</v>
      </c>
      <c r="D19" s="19">
        <f>C19+'2MTT grass'!C20</f>
        <v>28.75</v>
      </c>
      <c r="F19" s="21" t="s">
        <v>47</v>
      </c>
      <c r="G19" s="61">
        <v>1.3483796296296298E-2</v>
      </c>
      <c r="H19" s="28" t="s">
        <v>27</v>
      </c>
      <c r="I19" s="68">
        <v>1.1574074074074075E-2</v>
      </c>
    </row>
    <row r="20" spans="1:10" x14ac:dyDescent="0.25">
      <c r="A20" s="12" t="s">
        <v>76</v>
      </c>
      <c r="B20" s="18">
        <v>1.2233796296296296E-2</v>
      </c>
      <c r="C20" s="19">
        <f>30*0.75</f>
        <v>22.5</v>
      </c>
      <c r="D20" s="19">
        <f>C20+'2MTT grass'!C22</f>
        <v>27.5</v>
      </c>
      <c r="F20" s="21" t="s">
        <v>54</v>
      </c>
      <c r="G20" s="61">
        <v>1.5335648148148147E-2</v>
      </c>
      <c r="H20" s="28" t="s">
        <v>22</v>
      </c>
      <c r="I20" s="68">
        <v>1.3206018518518518E-2</v>
      </c>
    </row>
    <row r="21" spans="1:10" x14ac:dyDescent="0.25">
      <c r="A21" s="12" t="s">
        <v>90</v>
      </c>
      <c r="B21" s="18">
        <v>1.2546296296296297E-2</v>
      </c>
      <c r="C21" s="19">
        <f>15*0.75</f>
        <v>11.25</v>
      </c>
      <c r="D21" s="19">
        <f>C21+'2MTT grass'!C21</f>
        <v>18.75</v>
      </c>
      <c r="F21" s="21" t="s">
        <v>62</v>
      </c>
      <c r="G21" s="61">
        <v>1.5335648148148147E-2</v>
      </c>
      <c r="H21" s="28"/>
      <c r="I21" s="75">
        <f>SUM(I17:I20)</f>
        <v>4.8391203703703707E-2</v>
      </c>
      <c r="J21" s="29" t="s">
        <v>143</v>
      </c>
    </row>
    <row r="22" spans="1:10" x14ac:dyDescent="0.25">
      <c r="A22" s="12" t="s">
        <v>74</v>
      </c>
      <c r="B22" s="18" t="s">
        <v>114</v>
      </c>
      <c r="C22" s="19">
        <v>0</v>
      </c>
      <c r="D22" s="19">
        <v>15</v>
      </c>
      <c r="F22" s="21" t="s">
        <v>51</v>
      </c>
      <c r="G22" s="61">
        <v>1.5335648148148147E-2</v>
      </c>
      <c r="H22" s="40" t="s">
        <v>32</v>
      </c>
      <c r="I22" s="72">
        <v>1.1388888888888888E-2</v>
      </c>
    </row>
    <row r="23" spans="1:10" x14ac:dyDescent="0.25">
      <c r="A23" s="12" t="s">
        <v>82</v>
      </c>
      <c r="B23" s="18">
        <v>1.2812499999999999E-2</v>
      </c>
      <c r="C23" s="19">
        <f>9*0.75</f>
        <v>6.75</v>
      </c>
      <c r="D23" s="19">
        <f>C23+'2MTT grass'!C24</f>
        <v>10.75</v>
      </c>
      <c r="F23" s="21"/>
      <c r="G23" s="65">
        <f>SUM(G18:G22)</f>
        <v>7.2986111111111113E-2</v>
      </c>
      <c r="H23" s="40" t="s">
        <v>30</v>
      </c>
      <c r="I23" s="72">
        <v>1.2337962962962962E-2</v>
      </c>
    </row>
    <row r="24" spans="1:10" x14ac:dyDescent="0.25">
      <c r="A24" s="12" t="s">
        <v>88</v>
      </c>
      <c r="B24" s="18">
        <v>1.2858796296296297E-2</v>
      </c>
      <c r="C24" s="19">
        <f>7*0.75</f>
        <v>5.25</v>
      </c>
      <c r="D24" s="19">
        <f>C24+'2MTT grass'!C25</f>
        <v>8.75</v>
      </c>
      <c r="F24" s="21"/>
      <c r="G24" s="33" t="s">
        <v>140</v>
      </c>
      <c r="H24" s="40" t="s">
        <v>41</v>
      </c>
      <c r="I24" s="72">
        <v>1.1851851851851851E-2</v>
      </c>
    </row>
    <row r="25" spans="1:10" x14ac:dyDescent="0.25">
      <c r="A25" s="12" t="s">
        <v>81</v>
      </c>
      <c r="B25" s="18">
        <v>1.2800925925925926E-2</v>
      </c>
      <c r="C25" s="19">
        <f>10*0.75</f>
        <v>7.5</v>
      </c>
      <c r="D25" s="19">
        <v>7.5</v>
      </c>
      <c r="H25" s="40" t="s">
        <v>34</v>
      </c>
      <c r="I25" s="72">
        <v>1.283564814814815E-2</v>
      </c>
      <c r="J25" s="3"/>
    </row>
    <row r="26" spans="1:10" x14ac:dyDescent="0.25">
      <c r="A26" s="12" t="s">
        <v>85</v>
      </c>
      <c r="B26" s="18">
        <v>1.283564814814815E-2</v>
      </c>
      <c r="C26" s="19">
        <f>8*0.75</f>
        <v>6</v>
      </c>
      <c r="D26" s="19">
        <v>6</v>
      </c>
      <c r="F26" s="22" t="s">
        <v>53</v>
      </c>
      <c r="G26" s="62">
        <v>1.4456018518518519E-2</v>
      </c>
      <c r="H26" s="40"/>
      <c r="I26" s="79">
        <f>SUM(I22:I25)</f>
        <v>4.8414351851851854E-2</v>
      </c>
      <c r="J26" s="42" t="s">
        <v>144</v>
      </c>
    </row>
    <row r="27" spans="1:10" x14ac:dyDescent="0.25">
      <c r="A27" s="11" t="s">
        <v>91</v>
      </c>
      <c r="B27" s="18">
        <v>1.3194444444444444E-2</v>
      </c>
      <c r="C27" s="19">
        <f>6*0.75</f>
        <v>4.5</v>
      </c>
      <c r="D27" s="19">
        <v>4.5</v>
      </c>
      <c r="F27" s="22" t="s">
        <v>45</v>
      </c>
      <c r="G27" s="62">
        <v>1.5335648148148147E-2</v>
      </c>
      <c r="H27" s="35" t="s">
        <v>20</v>
      </c>
      <c r="I27" s="71">
        <v>1.1377314814814814E-2</v>
      </c>
    </row>
    <row r="28" spans="1:10" x14ac:dyDescent="0.25">
      <c r="A28" s="12" t="s">
        <v>72</v>
      </c>
      <c r="B28" s="18" t="s">
        <v>114</v>
      </c>
      <c r="C28" s="19">
        <v>0</v>
      </c>
      <c r="D28" s="19">
        <v>4.5</v>
      </c>
      <c r="F28" s="22" t="s">
        <v>61</v>
      </c>
      <c r="G28" s="62">
        <v>1.5335648148148147E-2</v>
      </c>
      <c r="H28" s="35" t="s">
        <v>40</v>
      </c>
      <c r="I28" s="71">
        <v>1.3206018518518518E-2</v>
      </c>
    </row>
    <row r="29" spans="1:10" x14ac:dyDescent="0.25">
      <c r="A29" s="11" t="s">
        <v>77</v>
      </c>
      <c r="B29" s="19" t="s">
        <v>114</v>
      </c>
      <c r="C29" s="19">
        <v>0</v>
      </c>
      <c r="D29" s="19">
        <v>0</v>
      </c>
      <c r="F29" s="22" t="s">
        <v>46</v>
      </c>
      <c r="G29" s="62">
        <v>1.5324074074074073E-2</v>
      </c>
      <c r="H29" s="35" t="s">
        <v>33</v>
      </c>
      <c r="I29" s="71">
        <v>1.3206018518518518E-2</v>
      </c>
    </row>
    <row r="30" spans="1:10" x14ac:dyDescent="0.25">
      <c r="F30" s="22" t="s">
        <v>56</v>
      </c>
      <c r="G30" s="62">
        <v>1.5335648148148147E-2</v>
      </c>
      <c r="H30" s="35" t="s">
        <v>25</v>
      </c>
      <c r="I30" s="71">
        <v>1.2233796296296296E-2</v>
      </c>
    </row>
    <row r="31" spans="1:10" x14ac:dyDescent="0.25">
      <c r="F31" s="22"/>
      <c r="G31" s="66">
        <f>SUM(G26:G30)</f>
        <v>7.5787037037037042E-2</v>
      </c>
      <c r="H31" s="35"/>
      <c r="I31" s="78">
        <f>SUM(I27:I30)</f>
        <v>5.002314814814815E-2</v>
      </c>
      <c r="J31" s="37" t="s">
        <v>146</v>
      </c>
    </row>
    <row r="32" spans="1:10" x14ac:dyDescent="0.25">
      <c r="B32" s="4" t="s">
        <v>112</v>
      </c>
      <c r="C32" s="4" t="s">
        <v>136</v>
      </c>
      <c r="D32" s="4" t="s">
        <v>137</v>
      </c>
      <c r="F32" s="22"/>
      <c r="G32" s="34" t="s">
        <v>141</v>
      </c>
      <c r="H32" s="38" t="s">
        <v>38</v>
      </c>
      <c r="I32" s="73">
        <v>1.1168981481481481E-2</v>
      </c>
    </row>
    <row r="33" spans="1:10" x14ac:dyDescent="0.25">
      <c r="A33" s="12" t="s">
        <v>98</v>
      </c>
      <c r="B33" s="18">
        <v>1.3171296296296294E-2</v>
      </c>
      <c r="C33" s="19">
        <f>300*0.75</f>
        <v>225</v>
      </c>
      <c r="D33" s="19">
        <f>C33+'2MTT grass'!C33</f>
        <v>400</v>
      </c>
      <c r="H33" s="38" t="s">
        <v>36</v>
      </c>
      <c r="I33" s="73">
        <v>1.1678240740740741E-2</v>
      </c>
    </row>
    <row r="34" spans="1:10" x14ac:dyDescent="0.25">
      <c r="A34" s="12" t="s">
        <v>92</v>
      </c>
      <c r="B34" s="18">
        <v>1.3148148148148147E-2</v>
      </c>
      <c r="C34" s="19">
        <f>350*0.75</f>
        <v>262.5</v>
      </c>
      <c r="D34" s="19">
        <f>C34+'2MTT grass'!C35</f>
        <v>387.5</v>
      </c>
      <c r="H34" s="38" t="s">
        <v>21</v>
      </c>
      <c r="I34" s="73">
        <v>1.3194444444444444E-2</v>
      </c>
    </row>
    <row r="35" spans="1:10" x14ac:dyDescent="0.25">
      <c r="A35" s="13" t="s">
        <v>94</v>
      </c>
      <c r="B35" s="18">
        <v>1.3379629629629628E-2</v>
      </c>
      <c r="C35" s="19">
        <f>250*0.75</f>
        <v>187.5</v>
      </c>
      <c r="D35" s="19">
        <f>C35+'2MTT grass'!C34</f>
        <v>337.5</v>
      </c>
      <c r="H35" s="38" t="s">
        <v>28</v>
      </c>
      <c r="I35" s="73">
        <v>1.2800925925925926E-2</v>
      </c>
    </row>
    <row r="36" spans="1:10" x14ac:dyDescent="0.25">
      <c r="A36" s="12" t="s">
        <v>106</v>
      </c>
      <c r="B36" s="18">
        <v>1.3483796296296298E-2</v>
      </c>
      <c r="C36" s="19">
        <f>200*0.75</f>
        <v>150</v>
      </c>
      <c r="D36" s="19">
        <f>C36+'2MTT grass'!C36</f>
        <v>250</v>
      </c>
      <c r="H36" s="38"/>
      <c r="I36" s="80">
        <f>SUM(I32:I35)</f>
        <v>4.884259259259259E-2</v>
      </c>
      <c r="J36" s="43" t="s">
        <v>145</v>
      </c>
    </row>
    <row r="37" spans="1:10" x14ac:dyDescent="0.25">
      <c r="A37" s="13" t="s">
        <v>95</v>
      </c>
      <c r="B37" s="18">
        <v>1.3495370370370371E-2</v>
      </c>
      <c r="C37" s="19">
        <f>175*0.75</f>
        <v>131.25</v>
      </c>
      <c r="D37" s="19">
        <f>C37+'2MTT grass'!C37</f>
        <v>218.75</v>
      </c>
    </row>
    <row r="38" spans="1:10" x14ac:dyDescent="0.25">
      <c r="A38" s="12" t="s">
        <v>100</v>
      </c>
      <c r="B38" s="18">
        <v>1.3506944444444445E-2</v>
      </c>
      <c r="C38" s="19">
        <f>150*0.75</f>
        <v>112.5</v>
      </c>
      <c r="D38" s="19">
        <f>C38+'2MTT grass'!C39</f>
        <v>175</v>
      </c>
    </row>
    <row r="39" spans="1:10" x14ac:dyDescent="0.25">
      <c r="A39" s="12" t="s">
        <v>96</v>
      </c>
      <c r="B39" s="18">
        <v>1.3530092592592594E-2</v>
      </c>
      <c r="C39" s="19">
        <f>125*0.75</f>
        <v>93.75</v>
      </c>
      <c r="D39" s="19">
        <f>C39+'2MTT grass'!C40</f>
        <v>143.75</v>
      </c>
    </row>
    <row r="40" spans="1:10" x14ac:dyDescent="0.25">
      <c r="A40" s="13" t="s">
        <v>97</v>
      </c>
      <c r="B40" s="18">
        <v>1.4456018518518519E-2</v>
      </c>
      <c r="C40" s="19">
        <f>90*0.75</f>
        <v>67.5</v>
      </c>
      <c r="D40" s="19">
        <f>C40+'2MTT grass'!C38</f>
        <v>142.5</v>
      </c>
    </row>
    <row r="41" spans="1:10" x14ac:dyDescent="0.25">
      <c r="A41" s="12" t="s">
        <v>99</v>
      </c>
      <c r="B41" s="18">
        <v>1.4131944444444445E-2</v>
      </c>
      <c r="C41" s="19">
        <f>100*0.75</f>
        <v>75</v>
      </c>
      <c r="D41" s="19">
        <f>C41+'2MTT grass'!C41</f>
        <v>120</v>
      </c>
    </row>
    <row r="42" spans="1:10" x14ac:dyDescent="0.25">
      <c r="A42" s="12" t="s">
        <v>105</v>
      </c>
      <c r="B42" s="18">
        <v>1.4756944444444446E-2</v>
      </c>
      <c r="C42" s="19">
        <f>80*0.75</f>
        <v>60</v>
      </c>
      <c r="D42" s="19">
        <f>C42+'2MTT grass'!C42</f>
        <v>100</v>
      </c>
    </row>
    <row r="43" spans="1:10" x14ac:dyDescent="0.25">
      <c r="A43" s="12" t="s">
        <v>93</v>
      </c>
      <c r="B43" s="18">
        <v>8.4606481481481494E-3</v>
      </c>
      <c r="C43" s="19">
        <v>87.5</v>
      </c>
      <c r="D43" s="19">
        <f>C43+'2MTT grass'!C52</f>
        <v>87.5</v>
      </c>
    </row>
    <row r="44" spans="1:10" x14ac:dyDescent="0.25">
      <c r="A44" s="12" t="s">
        <v>102</v>
      </c>
      <c r="B44" s="18">
        <v>1.5324074074074073E-2</v>
      </c>
      <c r="C44" s="19">
        <f>70*0.75</f>
        <v>52.5</v>
      </c>
      <c r="D44" s="19">
        <f>C44+'2MTT grass'!C43</f>
        <v>87.5</v>
      </c>
    </row>
    <row r="45" spans="1:10" x14ac:dyDescent="0.25">
      <c r="A45" s="12" t="s">
        <v>101</v>
      </c>
      <c r="B45" s="18" t="s">
        <v>114</v>
      </c>
      <c r="C45" s="19">
        <v>0</v>
      </c>
      <c r="D45" s="19">
        <f>C45+'2MTT grass'!C44</f>
        <v>30</v>
      </c>
    </row>
    <row r="46" spans="1:10" x14ac:dyDescent="0.25">
      <c r="A46" s="12" t="s">
        <v>107</v>
      </c>
      <c r="B46" s="18">
        <v>1.0243055555555556E-2</v>
      </c>
      <c r="C46" s="19">
        <v>25</v>
      </c>
      <c r="D46" s="19">
        <v>25</v>
      </c>
    </row>
    <row r="47" spans="1:10" x14ac:dyDescent="0.25">
      <c r="A47" s="12" t="s">
        <v>103</v>
      </c>
      <c r="B47" s="19" t="s">
        <v>114</v>
      </c>
      <c r="C47" s="19">
        <v>0</v>
      </c>
      <c r="D47" s="19">
        <v>0</v>
      </c>
    </row>
    <row r="48" spans="1:10" x14ac:dyDescent="0.25">
      <c r="A48" s="12" t="s">
        <v>104</v>
      </c>
      <c r="B48" s="19" t="s">
        <v>114</v>
      </c>
      <c r="C48" s="19">
        <v>0</v>
      </c>
      <c r="D48" s="19">
        <v>0</v>
      </c>
    </row>
    <row r="49" spans="1:4" x14ac:dyDescent="0.25">
      <c r="A49" s="12" t="s">
        <v>108</v>
      </c>
      <c r="B49" s="19" t="s">
        <v>114</v>
      </c>
      <c r="C49" s="19">
        <v>0</v>
      </c>
      <c r="D49" s="19">
        <v>0</v>
      </c>
    </row>
    <row r="50" spans="1:4" x14ac:dyDescent="0.25">
      <c r="A50" s="12" t="s">
        <v>109</v>
      </c>
      <c r="B50" s="19" t="s">
        <v>114</v>
      </c>
      <c r="C50" s="19">
        <v>0</v>
      </c>
      <c r="D50" s="19">
        <v>0</v>
      </c>
    </row>
    <row r="51" spans="1:4" x14ac:dyDescent="0.25">
      <c r="A51" s="12" t="s">
        <v>110</v>
      </c>
      <c r="B51" s="19" t="s">
        <v>114</v>
      </c>
      <c r="C51" s="19">
        <v>0</v>
      </c>
      <c r="D51" s="19">
        <v>0</v>
      </c>
    </row>
    <row r="52" spans="1:4" x14ac:dyDescent="0.25">
      <c r="A52" s="12" t="s">
        <v>111</v>
      </c>
      <c r="B52" s="19" t="s">
        <v>114</v>
      </c>
      <c r="C52" s="19">
        <v>0</v>
      </c>
      <c r="D52" s="19">
        <v>0</v>
      </c>
    </row>
  </sheetData>
  <sortState ref="A2:D29">
    <sortCondition descending="1" ref="D2:D29"/>
  </sortState>
  <pageMargins left="0.7" right="0.7" top="0.75" bottom="0.75" header="0.3" footer="0.3"/>
  <pageSetup scale="6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topLeftCell="A17" zoomScaleNormal="100" workbookViewId="0">
      <selection activeCell="B45" sqref="B45"/>
    </sheetView>
  </sheetViews>
  <sheetFormatPr defaultRowHeight="15" x14ac:dyDescent="0.25"/>
  <cols>
    <col min="1" max="1" width="19.85546875" bestFit="1" customWidth="1"/>
    <col min="2" max="2" width="12.7109375" style="2" bestFit="1" customWidth="1"/>
    <col min="3" max="3" width="9.140625" style="2"/>
    <col min="4" max="4" width="11.42578125" style="2" bestFit="1" customWidth="1"/>
    <col min="5" max="5" width="5.140625" customWidth="1"/>
    <col min="6" max="6" width="21.140625" bestFit="1" customWidth="1"/>
    <col min="7" max="7" width="18.28515625" bestFit="1" customWidth="1"/>
    <col min="8" max="8" width="23" bestFit="1" customWidth="1"/>
    <col min="9" max="9" width="7.140625" bestFit="1" customWidth="1"/>
    <col min="10" max="10" width="18.28515625" bestFit="1" customWidth="1"/>
    <col min="12" max="12" width="19.5703125" bestFit="1" customWidth="1"/>
    <col min="13" max="13" width="9.140625" style="2"/>
    <col min="14" max="14" width="8.42578125" style="2" customWidth="1"/>
    <col min="16" max="16" width="23" bestFit="1" customWidth="1"/>
  </cols>
  <sheetData>
    <row r="1" spans="1:14" x14ac:dyDescent="0.25">
      <c r="A1" s="14"/>
      <c r="B1" s="4" t="s">
        <v>112</v>
      </c>
      <c r="C1" s="4" t="s">
        <v>148</v>
      </c>
      <c r="D1" s="4" t="s">
        <v>137</v>
      </c>
      <c r="G1" s="3" t="s">
        <v>134</v>
      </c>
      <c r="I1" s="44" t="s">
        <v>135</v>
      </c>
      <c r="J1" s="44" t="s">
        <v>113</v>
      </c>
      <c r="L1" s="88"/>
      <c r="M1" s="89"/>
      <c r="N1" s="89"/>
    </row>
    <row r="2" spans="1:14" x14ac:dyDescent="0.25">
      <c r="A2" s="85" t="s">
        <v>66</v>
      </c>
      <c r="B2" s="83">
        <v>1.8726851851851852E-2</v>
      </c>
      <c r="C2" s="19">
        <v>350</v>
      </c>
      <c r="D2" s="19">
        <f>C2+'5K grass'!D3</f>
        <v>712.5</v>
      </c>
      <c r="F2" s="17" t="s">
        <v>63</v>
      </c>
      <c r="G2" s="58">
        <v>1.6585648148148148E-2</v>
      </c>
      <c r="H2" s="25" t="s">
        <v>23</v>
      </c>
      <c r="I2" s="67">
        <v>2.0092592592592592E-2</v>
      </c>
      <c r="J2" s="25"/>
      <c r="L2" s="87"/>
      <c r="M2" s="90"/>
      <c r="N2" s="90"/>
    </row>
    <row r="3" spans="1:14" x14ac:dyDescent="0.25">
      <c r="A3" s="85" t="s">
        <v>68</v>
      </c>
      <c r="B3" s="83">
        <v>1.9293981481481485E-2</v>
      </c>
      <c r="C3" s="19">
        <v>300</v>
      </c>
      <c r="D3" s="19">
        <f>C3+'5K grass'!D4</f>
        <v>650</v>
      </c>
      <c r="F3" s="17" t="s">
        <v>55</v>
      </c>
      <c r="G3" s="58">
        <v>1.7106481481481483E-2</v>
      </c>
      <c r="H3" s="25" t="s">
        <v>43</v>
      </c>
      <c r="I3" s="67">
        <v>2.1111111111111108E-2</v>
      </c>
      <c r="J3" s="25"/>
      <c r="L3" s="87"/>
      <c r="M3" s="90"/>
      <c r="N3" s="90"/>
    </row>
    <row r="4" spans="1:14" x14ac:dyDescent="0.25">
      <c r="A4" s="86" t="s">
        <v>65</v>
      </c>
      <c r="B4" s="84">
        <v>1.9432870370370371E-2</v>
      </c>
      <c r="C4" s="19">
        <v>250</v>
      </c>
      <c r="D4" s="19">
        <f>C4+'5K grass'!D2</f>
        <v>612.5</v>
      </c>
      <c r="F4" s="17" t="s">
        <v>52</v>
      </c>
      <c r="G4" s="58">
        <v>1.7974537037037035E-2</v>
      </c>
      <c r="H4" s="25" t="s">
        <v>19</v>
      </c>
      <c r="I4" s="67">
        <v>2.0162037037037037E-2</v>
      </c>
      <c r="J4" s="25"/>
      <c r="L4" s="87"/>
      <c r="M4" s="90"/>
      <c r="N4" s="90"/>
    </row>
    <row r="5" spans="1:14" x14ac:dyDescent="0.25">
      <c r="A5" s="85" t="s">
        <v>147</v>
      </c>
      <c r="B5" s="83">
        <v>1.9594907407407405E-2</v>
      </c>
      <c r="C5" s="19">
        <v>200</v>
      </c>
      <c r="D5" s="19">
        <f>C5+'5K grass'!D7</f>
        <v>393.75</v>
      </c>
      <c r="F5" s="17" t="s">
        <v>60</v>
      </c>
      <c r="G5" s="58">
        <v>1.7013888888888887E-2</v>
      </c>
      <c r="H5" s="25" t="s">
        <v>37</v>
      </c>
      <c r="I5" s="67">
        <v>2.0856481481481479E-2</v>
      </c>
      <c r="J5" s="25"/>
      <c r="L5" s="87"/>
      <c r="M5" s="90"/>
      <c r="N5" s="90"/>
    </row>
    <row r="6" spans="1:14" x14ac:dyDescent="0.25">
      <c r="A6" s="86" t="s">
        <v>67</v>
      </c>
      <c r="B6" s="83">
        <v>2.0312500000000001E-2</v>
      </c>
      <c r="C6" s="19">
        <v>80</v>
      </c>
      <c r="D6" s="19">
        <f>C6+'5K grass'!D5</f>
        <v>380</v>
      </c>
      <c r="F6" s="17" t="s">
        <v>64</v>
      </c>
      <c r="G6" s="58">
        <v>2.1828703703703701E-2</v>
      </c>
      <c r="H6" s="25"/>
      <c r="I6" s="74">
        <f>SUM(I2:I5)</f>
        <v>8.222222222222221E-2</v>
      </c>
      <c r="J6" s="27" t="s">
        <v>151</v>
      </c>
    </row>
    <row r="7" spans="1:14" x14ac:dyDescent="0.25">
      <c r="A7" s="86" t="s">
        <v>71</v>
      </c>
      <c r="B7" s="83">
        <v>1.9976851851851853E-2</v>
      </c>
      <c r="C7" s="19">
        <v>150</v>
      </c>
      <c r="D7" s="19">
        <f>C7+'5K grass'!D6</f>
        <v>350</v>
      </c>
      <c r="F7" s="17"/>
      <c r="G7" s="63">
        <f>SUM(G2:G6)</f>
        <v>9.0509259259259248E-2</v>
      </c>
      <c r="H7" s="28" t="s">
        <v>17</v>
      </c>
      <c r="I7" s="68">
        <v>1.9293981481481485E-2</v>
      </c>
    </row>
    <row r="8" spans="1:14" x14ac:dyDescent="0.25">
      <c r="A8" s="85" t="s">
        <v>150</v>
      </c>
      <c r="B8" s="83">
        <v>1.9895833333333331E-2</v>
      </c>
      <c r="C8" s="19">
        <v>175</v>
      </c>
      <c r="D8" s="19">
        <f>C8+'5K grass'!D8</f>
        <v>317.5</v>
      </c>
      <c r="F8" s="17"/>
      <c r="G8" s="20" t="s">
        <v>151</v>
      </c>
      <c r="H8" s="28" t="s">
        <v>24</v>
      </c>
      <c r="I8" s="68">
        <v>2.101851851851852E-2</v>
      </c>
    </row>
    <row r="9" spans="1:14" x14ac:dyDescent="0.25">
      <c r="A9" s="86" t="s">
        <v>70</v>
      </c>
      <c r="B9" s="83">
        <v>2.0092592592592592E-2</v>
      </c>
      <c r="C9" s="19">
        <v>125</v>
      </c>
      <c r="D9" s="19">
        <f>C9+'5K grass'!D10</f>
        <v>245</v>
      </c>
      <c r="H9" s="28" t="s">
        <v>27</v>
      </c>
      <c r="I9" s="68">
        <v>1.9976851851851853E-2</v>
      </c>
    </row>
    <row r="10" spans="1:14" x14ac:dyDescent="0.25">
      <c r="A10" s="85" t="s">
        <v>73</v>
      </c>
      <c r="B10" s="82">
        <v>2.0497685185185185E-2</v>
      </c>
      <c r="C10" s="19">
        <v>70</v>
      </c>
      <c r="D10" s="19">
        <f>C10+'5K grass'!D9</f>
        <v>210</v>
      </c>
      <c r="F10" s="15" t="s">
        <v>49</v>
      </c>
      <c r="G10" s="59">
        <v>2.1828703703703701E-2</v>
      </c>
      <c r="H10" s="28" t="s">
        <v>22</v>
      </c>
      <c r="I10" s="68">
        <v>2.2152777777777775E-2</v>
      </c>
    </row>
    <row r="11" spans="1:14" x14ac:dyDescent="0.25">
      <c r="A11" s="85" t="s">
        <v>89</v>
      </c>
      <c r="B11" s="83">
        <v>2.0162037037037037E-2</v>
      </c>
      <c r="C11" s="19">
        <v>100</v>
      </c>
      <c r="D11" s="19">
        <f>C11+'5K grass'!D14</f>
        <v>162.5</v>
      </c>
      <c r="F11" s="15" t="s">
        <v>57</v>
      </c>
      <c r="G11" s="59">
        <v>1.6805555555555556E-2</v>
      </c>
      <c r="H11" s="28"/>
      <c r="I11" s="75">
        <f>SUM(I7:I10)</f>
        <v>8.2442129629629629E-2</v>
      </c>
      <c r="J11" s="29" t="s">
        <v>156</v>
      </c>
    </row>
    <row r="12" spans="1:14" x14ac:dyDescent="0.25">
      <c r="A12" s="85" t="s">
        <v>84</v>
      </c>
      <c r="B12" s="83">
        <v>2.0185185185185184E-2</v>
      </c>
      <c r="C12" s="19">
        <v>90</v>
      </c>
      <c r="D12" s="19">
        <f>C12+'5K grass'!D17</f>
        <v>136.25</v>
      </c>
      <c r="F12" s="15" t="s">
        <v>58</v>
      </c>
      <c r="G12" s="60">
        <v>1.7986111111111109E-2</v>
      </c>
      <c r="H12" s="32" t="s">
        <v>29</v>
      </c>
      <c r="I12" s="69">
        <v>2.0497685185185185E-2</v>
      </c>
    </row>
    <row r="13" spans="1:14" x14ac:dyDescent="0.25">
      <c r="A13" s="85" t="s">
        <v>86</v>
      </c>
      <c r="B13" s="83">
        <v>2.0636574074074075E-2</v>
      </c>
      <c r="C13" s="19">
        <v>60</v>
      </c>
      <c r="D13" s="19">
        <f>C13+'5K grass'!D13</f>
        <v>132.5</v>
      </c>
      <c r="F13" s="15" t="s">
        <v>48</v>
      </c>
      <c r="G13" s="60">
        <v>2.1817129629629631E-2</v>
      </c>
      <c r="H13" s="32" t="s">
        <v>26</v>
      </c>
      <c r="I13" s="69">
        <v>2.0636574074074075E-2</v>
      </c>
    </row>
    <row r="14" spans="1:14" x14ac:dyDescent="0.25">
      <c r="A14" s="85" t="s">
        <v>78</v>
      </c>
      <c r="B14" s="83">
        <v>2.1111111111111108E-2</v>
      </c>
      <c r="C14" s="19">
        <v>25</v>
      </c>
      <c r="D14" s="19">
        <f>C14+'5K grass'!D12</f>
        <v>110</v>
      </c>
      <c r="F14" s="15" t="s">
        <v>50</v>
      </c>
      <c r="G14" s="60">
        <v>2.1828703703703701E-2</v>
      </c>
      <c r="H14" s="32" t="s">
        <v>44</v>
      </c>
      <c r="I14" s="69">
        <v>2.0752314814814814E-2</v>
      </c>
    </row>
    <row r="15" spans="1:14" x14ac:dyDescent="0.25">
      <c r="A15" s="85" t="s">
        <v>87</v>
      </c>
      <c r="B15" s="83">
        <v>2.1377314814814818E-2</v>
      </c>
      <c r="C15" s="19">
        <v>15</v>
      </c>
      <c r="D15" s="19">
        <f>C15+'5K grass'!D11</f>
        <v>110</v>
      </c>
      <c r="F15" s="15"/>
      <c r="G15" s="64">
        <f>SUM(G10:G14)</f>
        <v>0.10026620370370369</v>
      </c>
      <c r="H15" s="32" t="s">
        <v>31</v>
      </c>
      <c r="I15" s="69">
        <v>2.2152777777777775E-2</v>
      </c>
    </row>
    <row r="16" spans="1:14" x14ac:dyDescent="0.25">
      <c r="A16" s="85" t="s">
        <v>80</v>
      </c>
      <c r="B16" s="83">
        <v>2.0752314814814814E-2</v>
      </c>
      <c r="C16" s="19">
        <v>45</v>
      </c>
      <c r="D16" s="19">
        <f>C16+'5K grass'!D16</f>
        <v>93.75</v>
      </c>
      <c r="F16" s="15"/>
      <c r="G16" s="16" t="s">
        <v>153</v>
      </c>
      <c r="H16" s="32"/>
      <c r="I16" s="76">
        <f>SUM(I12:I15)</f>
        <v>8.4039351851851851E-2</v>
      </c>
      <c r="J16" s="31" t="s">
        <v>160</v>
      </c>
    </row>
    <row r="17" spans="1:10" x14ac:dyDescent="0.25">
      <c r="A17" s="86" t="s">
        <v>69</v>
      </c>
      <c r="B17" s="83">
        <v>2.1307870370370369E-2</v>
      </c>
      <c r="C17" s="19">
        <v>20</v>
      </c>
      <c r="D17" s="19">
        <f>C17+'5K grass'!D15</f>
        <v>80</v>
      </c>
      <c r="H17" s="23" t="s">
        <v>35</v>
      </c>
      <c r="I17" s="70">
        <v>1.9594907407407405E-2</v>
      </c>
    </row>
    <row r="18" spans="1:10" x14ac:dyDescent="0.25">
      <c r="A18" s="85" t="s">
        <v>75</v>
      </c>
      <c r="B18" s="83">
        <v>2.0706018518518519E-2</v>
      </c>
      <c r="C18" s="19">
        <v>50</v>
      </c>
      <c r="D18" s="19">
        <f>C18+'5K grass'!D19</f>
        <v>78.75</v>
      </c>
      <c r="F18" s="22" t="s">
        <v>53</v>
      </c>
      <c r="G18" s="62">
        <v>1.7291666666666667E-2</v>
      </c>
      <c r="H18" s="23" t="s">
        <v>18</v>
      </c>
      <c r="I18" s="70">
        <v>2.1307870370370369E-2</v>
      </c>
    </row>
    <row r="19" spans="1:10" x14ac:dyDescent="0.25">
      <c r="A19" s="85" t="s">
        <v>76</v>
      </c>
      <c r="B19" s="83">
        <v>2.0798611111111111E-2</v>
      </c>
      <c r="C19" s="19">
        <v>40</v>
      </c>
      <c r="D19" s="19">
        <f>C19+'5K grass'!D20</f>
        <v>67.5</v>
      </c>
      <c r="F19" s="22" t="s">
        <v>45</v>
      </c>
      <c r="G19" s="62">
        <v>2.1828703703703701E-2</v>
      </c>
      <c r="H19" s="23" t="s">
        <v>42</v>
      </c>
      <c r="I19" s="70">
        <v>2.1377314814814818E-2</v>
      </c>
    </row>
    <row r="20" spans="1:10" x14ac:dyDescent="0.25">
      <c r="A20" s="85" t="s">
        <v>79</v>
      </c>
      <c r="B20" s="83">
        <v>2.101851851851852E-2</v>
      </c>
      <c r="C20" s="19">
        <v>30</v>
      </c>
      <c r="D20" s="19">
        <f>C20+'5K grass'!D18</f>
        <v>62.5</v>
      </c>
      <c r="F20" s="22" t="s">
        <v>61</v>
      </c>
      <c r="G20" s="62">
        <v>1.6898148148148148E-2</v>
      </c>
      <c r="H20" s="23" t="s">
        <v>39</v>
      </c>
      <c r="I20" s="70">
        <v>2.2141203703703705E-2</v>
      </c>
    </row>
    <row r="21" spans="1:10" x14ac:dyDescent="0.25">
      <c r="A21" s="85" t="s">
        <v>162</v>
      </c>
      <c r="B21" s="83">
        <v>2.0856481481481479E-2</v>
      </c>
      <c r="C21" s="19">
        <v>35</v>
      </c>
      <c r="D21" s="19">
        <f>C21+'5K grass'!D21</f>
        <v>53.75</v>
      </c>
      <c r="F21" s="22" t="s">
        <v>46</v>
      </c>
      <c r="G21" s="62">
        <v>1.9143518518518518E-2</v>
      </c>
      <c r="H21" s="23"/>
      <c r="I21" s="77">
        <f>SUM(I17:I20)</f>
        <v>8.44212962962963E-2</v>
      </c>
      <c r="J21" s="24" t="s">
        <v>161</v>
      </c>
    </row>
    <row r="22" spans="1:10" x14ac:dyDescent="0.25">
      <c r="A22" s="85" t="s">
        <v>88</v>
      </c>
      <c r="B22" s="83">
        <v>2.2141203703703705E-2</v>
      </c>
      <c r="C22" s="19">
        <v>8</v>
      </c>
      <c r="D22" s="19">
        <f>C22+'5K grass'!D24</f>
        <v>16.75</v>
      </c>
      <c r="F22" s="22" t="s">
        <v>56</v>
      </c>
      <c r="G22" s="62">
        <v>2.1828703703703701E-2</v>
      </c>
      <c r="H22" s="40" t="s">
        <v>32</v>
      </c>
      <c r="I22" s="72">
        <v>2.0312500000000001E-2</v>
      </c>
    </row>
    <row r="23" spans="1:10" x14ac:dyDescent="0.25">
      <c r="A23" s="85" t="s">
        <v>81</v>
      </c>
      <c r="B23" s="83">
        <v>2.2129629629629628E-2</v>
      </c>
      <c r="C23" s="19">
        <v>9</v>
      </c>
      <c r="D23" s="19">
        <f>C23+'5K grass'!D25</f>
        <v>16.5</v>
      </c>
      <c r="F23" s="22"/>
      <c r="G23" s="66">
        <f>SUM(G18:G22)</f>
        <v>9.6990740740740725E-2</v>
      </c>
      <c r="H23" s="40" t="s">
        <v>30</v>
      </c>
      <c r="I23" s="72">
        <v>2.0706018518518519E-2</v>
      </c>
    </row>
    <row r="24" spans="1:10" x14ac:dyDescent="0.25">
      <c r="A24" s="85" t="s">
        <v>74</v>
      </c>
      <c r="B24" s="83" t="s">
        <v>155</v>
      </c>
      <c r="C24" s="19">
        <v>0</v>
      </c>
      <c r="D24" s="19">
        <f>C24+'5K grass'!D22</f>
        <v>15</v>
      </c>
      <c r="F24" s="22"/>
      <c r="G24" s="34" t="s">
        <v>152</v>
      </c>
      <c r="H24" s="40" t="s">
        <v>41</v>
      </c>
      <c r="I24" s="72">
        <v>2.0185185185185184E-2</v>
      </c>
    </row>
    <row r="25" spans="1:10" x14ac:dyDescent="0.25">
      <c r="A25" s="86" t="s">
        <v>91</v>
      </c>
      <c r="B25" s="83">
        <v>2.1689814814814815E-2</v>
      </c>
      <c r="C25" s="19">
        <v>10</v>
      </c>
      <c r="D25" s="19">
        <f>C25+'5K grass'!D27</f>
        <v>14.5</v>
      </c>
      <c r="H25" s="40" t="s">
        <v>34</v>
      </c>
      <c r="I25" s="72">
        <v>2.2152777777777775E-2</v>
      </c>
      <c r="J25" s="3"/>
    </row>
    <row r="26" spans="1:10" x14ac:dyDescent="0.25">
      <c r="A26" s="85" t="s">
        <v>82</v>
      </c>
      <c r="B26" s="83" t="s">
        <v>155</v>
      </c>
      <c r="C26" s="19">
        <v>0</v>
      </c>
      <c r="D26" s="19">
        <f>C26+'5K grass'!D23</f>
        <v>10.75</v>
      </c>
      <c r="F26" s="21" t="s">
        <v>59</v>
      </c>
      <c r="G26" s="61">
        <v>2.1828703703703701E-2</v>
      </c>
      <c r="H26" s="40"/>
      <c r="I26" s="79">
        <f>SUM(I22:I25)</f>
        <v>8.3356481481481476E-2</v>
      </c>
      <c r="J26" s="42" t="s">
        <v>158</v>
      </c>
    </row>
    <row r="27" spans="1:10" x14ac:dyDescent="0.25">
      <c r="A27" s="85" t="s">
        <v>72</v>
      </c>
      <c r="B27" s="83">
        <v>1.3101851851851852E-2</v>
      </c>
      <c r="C27" s="19">
        <v>5.5</v>
      </c>
      <c r="D27" s="19">
        <f>C27+'5K grass'!D28</f>
        <v>10</v>
      </c>
      <c r="F27" s="21" t="s">
        <v>47</v>
      </c>
      <c r="G27" s="61">
        <v>1.6666666666666666E-2</v>
      </c>
      <c r="H27" s="38" t="s">
        <v>38</v>
      </c>
      <c r="I27" s="73">
        <v>1.9432870370370371E-2</v>
      </c>
    </row>
    <row r="28" spans="1:10" x14ac:dyDescent="0.25">
      <c r="A28" s="85" t="s">
        <v>85</v>
      </c>
      <c r="B28" s="83" t="s">
        <v>155</v>
      </c>
      <c r="C28" s="19">
        <v>0</v>
      </c>
      <c r="D28" s="19">
        <f>C28+'5K grass'!D26</f>
        <v>6</v>
      </c>
      <c r="F28" s="21" t="s">
        <v>54</v>
      </c>
      <c r="G28" s="61">
        <v>2.1828703703703701E-2</v>
      </c>
      <c r="H28" s="38" t="s">
        <v>36</v>
      </c>
      <c r="I28" s="73">
        <v>1.9895833333333331E-2</v>
      </c>
    </row>
    <row r="29" spans="1:10" x14ac:dyDescent="0.25">
      <c r="A29" s="86" t="s">
        <v>77</v>
      </c>
      <c r="B29" s="83" t="s">
        <v>114</v>
      </c>
      <c r="C29" s="19">
        <v>0</v>
      </c>
      <c r="D29" s="19">
        <f>C29+'5K grass'!D29</f>
        <v>0</v>
      </c>
      <c r="F29" s="21" t="s">
        <v>62</v>
      </c>
      <c r="G29" s="61">
        <v>2.1828703703703701E-2</v>
      </c>
      <c r="H29" s="38" t="s">
        <v>21</v>
      </c>
      <c r="I29" s="73">
        <v>2.1689814814814815E-2</v>
      </c>
    </row>
    <row r="30" spans="1:10" x14ac:dyDescent="0.25">
      <c r="A30" s="87"/>
      <c r="F30" s="21" t="s">
        <v>51</v>
      </c>
      <c r="G30" s="61">
        <v>2.1828703703703701E-2</v>
      </c>
      <c r="H30" s="38" t="s">
        <v>28</v>
      </c>
      <c r="I30" s="73">
        <v>2.2129629629629628E-2</v>
      </c>
    </row>
    <row r="31" spans="1:10" x14ac:dyDescent="0.25">
      <c r="A31" s="87"/>
      <c r="F31" s="21"/>
      <c r="G31" s="65">
        <f>SUM(G26:G30)</f>
        <v>0.10398148148148147</v>
      </c>
      <c r="H31" s="38"/>
      <c r="I31" s="80">
        <f>SUM(I27:I30)</f>
        <v>8.3148148148148138E-2</v>
      </c>
      <c r="J31" s="43" t="s">
        <v>157</v>
      </c>
    </row>
    <row r="32" spans="1:10" x14ac:dyDescent="0.25">
      <c r="A32" s="87"/>
      <c r="B32" s="4" t="s">
        <v>112</v>
      </c>
      <c r="C32" s="4" t="s">
        <v>149</v>
      </c>
      <c r="D32" s="4" t="s">
        <v>137</v>
      </c>
      <c r="F32" s="21"/>
      <c r="G32" s="33" t="s">
        <v>154</v>
      </c>
      <c r="H32" s="35" t="s">
        <v>20</v>
      </c>
      <c r="I32" s="71">
        <v>1.8726851851851852E-2</v>
      </c>
    </row>
    <row r="33" spans="1:10" x14ac:dyDescent="0.25">
      <c r="A33" s="13" t="s">
        <v>94</v>
      </c>
      <c r="B33" s="18">
        <v>1.6585648148148148E-2</v>
      </c>
      <c r="C33" s="19">
        <v>350</v>
      </c>
      <c r="D33" s="19">
        <f>C33+'5K grass'!D35</f>
        <v>687.5</v>
      </c>
      <c r="H33" s="35" t="s">
        <v>40</v>
      </c>
      <c r="I33" s="71">
        <v>2.2152777777777775E-2</v>
      </c>
    </row>
    <row r="34" spans="1:10" x14ac:dyDescent="0.25">
      <c r="A34" s="85" t="s">
        <v>98</v>
      </c>
      <c r="B34" s="18">
        <v>1.6805555555555556E-2</v>
      </c>
      <c r="C34" s="19">
        <v>250</v>
      </c>
      <c r="D34" s="19">
        <f>C34+'5K grass'!D33</f>
        <v>650</v>
      </c>
      <c r="H34" s="35" t="s">
        <v>33</v>
      </c>
      <c r="I34" s="71">
        <v>2.2152777777777775E-2</v>
      </c>
    </row>
    <row r="35" spans="1:10" x14ac:dyDescent="0.25">
      <c r="A35" s="85" t="s">
        <v>106</v>
      </c>
      <c r="B35" s="18">
        <v>1.6666666666666666E-2</v>
      </c>
      <c r="C35" s="19">
        <v>300</v>
      </c>
      <c r="D35" s="19">
        <f>C35+'5K grass'!D36</f>
        <v>550</v>
      </c>
      <c r="H35" s="35" t="s">
        <v>25</v>
      </c>
      <c r="I35" s="71">
        <v>2.0798611111111111E-2</v>
      </c>
    </row>
    <row r="36" spans="1:10" x14ac:dyDescent="0.25">
      <c r="A36" s="85" t="s">
        <v>92</v>
      </c>
      <c r="B36" s="18" t="s">
        <v>155</v>
      </c>
      <c r="C36" s="19">
        <v>0</v>
      </c>
      <c r="D36" s="19">
        <f>C36+'5K grass'!D34</f>
        <v>387.5</v>
      </c>
      <c r="H36" s="35"/>
      <c r="I36" s="78">
        <f>SUM(I32:I35)</f>
        <v>8.3831018518518513E-2</v>
      </c>
      <c r="J36" s="37" t="s">
        <v>159</v>
      </c>
    </row>
    <row r="37" spans="1:10" x14ac:dyDescent="0.25">
      <c r="A37" s="85" t="s">
        <v>100</v>
      </c>
      <c r="B37" s="18">
        <v>1.7013888888888887E-2</v>
      </c>
      <c r="C37" s="19">
        <v>175</v>
      </c>
      <c r="D37" s="19">
        <f>C37+'5K grass'!D38</f>
        <v>350</v>
      </c>
    </row>
    <row r="38" spans="1:10" x14ac:dyDescent="0.25">
      <c r="A38" s="85" t="s">
        <v>96</v>
      </c>
      <c r="B38" s="18">
        <v>1.7106481481481483E-2</v>
      </c>
      <c r="C38" s="19">
        <v>150</v>
      </c>
      <c r="D38" s="19">
        <f>C38+'5K grass'!D39</f>
        <v>293.75</v>
      </c>
    </row>
    <row r="39" spans="1:10" x14ac:dyDescent="0.25">
      <c r="A39" s="85" t="s">
        <v>93</v>
      </c>
      <c r="B39" s="18">
        <v>1.6898148148148148E-2</v>
      </c>
      <c r="C39" s="19">
        <v>200</v>
      </c>
      <c r="D39" s="19">
        <f>C39+'5K grass'!D43</f>
        <v>287.5</v>
      </c>
    </row>
    <row r="40" spans="1:10" x14ac:dyDescent="0.25">
      <c r="A40" s="13" t="s">
        <v>97</v>
      </c>
      <c r="B40" s="18">
        <v>1.7291666666666667E-2</v>
      </c>
      <c r="C40" s="19">
        <v>125</v>
      </c>
      <c r="D40" s="19">
        <f>C40+'5K grass'!D40</f>
        <v>267.5</v>
      </c>
    </row>
    <row r="41" spans="1:10" x14ac:dyDescent="0.25">
      <c r="A41" s="13" t="s">
        <v>95</v>
      </c>
      <c r="B41" s="18" t="s">
        <v>155</v>
      </c>
      <c r="C41" s="19">
        <v>0</v>
      </c>
      <c r="D41" s="19">
        <f>C41+'5K grass'!D37</f>
        <v>218.75</v>
      </c>
    </row>
    <row r="42" spans="1:10" x14ac:dyDescent="0.25">
      <c r="A42" s="85" t="s">
        <v>99</v>
      </c>
      <c r="B42" s="18">
        <v>1.7986111111111109E-2</v>
      </c>
      <c r="C42" s="19">
        <v>90</v>
      </c>
      <c r="D42" s="19">
        <f>C42+'5K grass'!D41</f>
        <v>210</v>
      </c>
    </row>
    <row r="43" spans="1:10" x14ac:dyDescent="0.25">
      <c r="A43" s="85" t="s">
        <v>105</v>
      </c>
      <c r="B43" s="18">
        <v>1.7974537037037035E-2</v>
      </c>
      <c r="C43" s="19">
        <v>100</v>
      </c>
      <c r="D43" s="19">
        <f>C43+'5K grass'!D42</f>
        <v>200</v>
      </c>
    </row>
    <row r="44" spans="1:10" x14ac:dyDescent="0.25">
      <c r="A44" s="85" t="s">
        <v>102</v>
      </c>
      <c r="B44" s="18">
        <v>1.9143518518518518E-2</v>
      </c>
      <c r="C44" s="19">
        <v>80</v>
      </c>
      <c r="D44" s="19">
        <f>C44+'5K grass'!D44</f>
        <v>167.5</v>
      </c>
    </row>
    <row r="45" spans="1:10" x14ac:dyDescent="0.25">
      <c r="A45" s="85" t="s">
        <v>107</v>
      </c>
      <c r="B45" s="18">
        <v>2.1817129629629631E-2</v>
      </c>
      <c r="C45" s="19">
        <v>70</v>
      </c>
      <c r="D45" s="19">
        <f>C45+'5K grass'!D46</f>
        <v>95</v>
      </c>
    </row>
    <row r="46" spans="1:10" x14ac:dyDescent="0.25">
      <c r="A46" s="85" t="s">
        <v>101</v>
      </c>
      <c r="B46" s="18" t="s">
        <v>155</v>
      </c>
      <c r="C46" s="19">
        <v>0</v>
      </c>
      <c r="D46" s="19">
        <f>C46+'5K grass'!D45</f>
        <v>30</v>
      </c>
    </row>
    <row r="47" spans="1:10" x14ac:dyDescent="0.25">
      <c r="A47" s="85" t="s">
        <v>103</v>
      </c>
      <c r="B47" s="18" t="s">
        <v>114</v>
      </c>
      <c r="C47" s="19">
        <v>0</v>
      </c>
      <c r="D47" s="19">
        <f>C47+'5K grass'!D47</f>
        <v>0</v>
      </c>
    </row>
    <row r="48" spans="1:10" x14ac:dyDescent="0.25">
      <c r="A48" s="85" t="s">
        <v>104</v>
      </c>
      <c r="B48" s="18" t="s">
        <v>114</v>
      </c>
      <c r="C48" s="19">
        <v>0</v>
      </c>
      <c r="D48" s="19">
        <f>C48+'5K grass'!D48</f>
        <v>0</v>
      </c>
    </row>
    <row r="49" spans="1:4" x14ac:dyDescent="0.25">
      <c r="A49" s="85" t="s">
        <v>108</v>
      </c>
      <c r="B49" s="18" t="s">
        <v>114</v>
      </c>
      <c r="C49" s="19">
        <v>0</v>
      </c>
      <c r="D49" s="19">
        <f>C49+'5K grass'!D49</f>
        <v>0</v>
      </c>
    </row>
    <row r="50" spans="1:4" x14ac:dyDescent="0.25">
      <c r="A50" s="85" t="s">
        <v>109</v>
      </c>
      <c r="B50" s="18" t="s">
        <v>114</v>
      </c>
      <c r="C50" s="19">
        <v>0</v>
      </c>
      <c r="D50" s="19">
        <f>C50+'5K grass'!D50</f>
        <v>0</v>
      </c>
    </row>
    <row r="51" spans="1:4" x14ac:dyDescent="0.25">
      <c r="A51" s="85" t="s">
        <v>110</v>
      </c>
      <c r="B51" s="18" t="s">
        <v>114</v>
      </c>
      <c r="C51" s="19">
        <v>0</v>
      </c>
      <c r="D51" s="19">
        <f>C51+'5K grass'!D51</f>
        <v>0</v>
      </c>
    </row>
    <row r="52" spans="1:4" x14ac:dyDescent="0.25">
      <c r="A52" s="85" t="s">
        <v>111</v>
      </c>
      <c r="B52" s="18" t="s">
        <v>114</v>
      </c>
      <c r="C52" s="19">
        <v>0</v>
      </c>
      <c r="D52" s="19">
        <f>C52+'5K grass'!D52</f>
        <v>0</v>
      </c>
    </row>
  </sheetData>
  <sortState ref="A2:D29">
    <sortCondition descending="1" ref="D2:D29"/>
  </sortState>
  <pageMargins left="0.7" right="0.7" top="0.75" bottom="0.75" header="0.3" footer="0.3"/>
  <pageSetup scale="61" orientation="portrait" r:id="rId1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zoomScaleNormal="100" workbookViewId="0">
      <selection activeCell="B38" sqref="B38"/>
    </sheetView>
  </sheetViews>
  <sheetFormatPr defaultRowHeight="15" x14ac:dyDescent="0.25"/>
  <cols>
    <col min="1" max="1" width="19.85546875" bestFit="1" customWidth="1"/>
    <col min="2" max="2" width="12.7109375" style="2" bestFit="1" customWidth="1"/>
    <col min="3" max="3" width="9.140625" style="2"/>
    <col min="4" max="4" width="11.42578125" style="2" bestFit="1" customWidth="1"/>
    <col min="5" max="5" width="5.140625" customWidth="1"/>
    <col min="6" max="6" width="21.140625" bestFit="1" customWidth="1"/>
    <col min="7" max="7" width="18.28515625" bestFit="1" customWidth="1"/>
    <col min="8" max="8" width="23" bestFit="1" customWidth="1"/>
    <col min="9" max="9" width="7.140625" bestFit="1" customWidth="1"/>
    <col min="10" max="10" width="18.28515625" bestFit="1" customWidth="1"/>
    <col min="12" max="12" width="19.5703125" bestFit="1" customWidth="1"/>
    <col min="13" max="13" width="9.140625" style="2"/>
    <col min="14" max="14" width="8.42578125" style="2" customWidth="1"/>
    <col min="16" max="16" width="23" bestFit="1" customWidth="1"/>
  </cols>
  <sheetData>
    <row r="1" spans="1:14" x14ac:dyDescent="0.25">
      <c r="A1" s="14"/>
      <c r="B1" s="4" t="s">
        <v>112</v>
      </c>
      <c r="C1" s="4" t="s">
        <v>163</v>
      </c>
      <c r="D1" s="4" t="s">
        <v>137</v>
      </c>
      <c r="G1" s="3" t="s">
        <v>134</v>
      </c>
      <c r="I1" s="44" t="s">
        <v>135</v>
      </c>
      <c r="J1" s="44" t="s">
        <v>113</v>
      </c>
      <c r="L1" s="91"/>
      <c r="M1" s="89"/>
      <c r="N1" s="89"/>
    </row>
    <row r="2" spans="1:14" x14ac:dyDescent="0.25">
      <c r="A2" s="85" t="s">
        <v>68</v>
      </c>
      <c r="B2" s="83">
        <v>6.5856481481481469E-3</v>
      </c>
      <c r="C2" s="19">
        <v>262.5</v>
      </c>
      <c r="D2" s="19">
        <f>C2+'8k6k grass'!D3</f>
        <v>912.5</v>
      </c>
      <c r="F2" s="17" t="s">
        <v>63</v>
      </c>
      <c r="G2" s="58">
        <v>7.951388888888888E-3</v>
      </c>
      <c r="H2" s="25" t="s">
        <v>23</v>
      </c>
      <c r="I2" s="67">
        <v>7.2569444444444443E-3</v>
      </c>
      <c r="J2" s="25"/>
      <c r="L2" s="91"/>
      <c r="M2" s="90"/>
      <c r="N2" s="90"/>
    </row>
    <row r="3" spans="1:14" x14ac:dyDescent="0.25">
      <c r="A3" s="85" t="s">
        <v>66</v>
      </c>
      <c r="B3" s="83">
        <v>6.7245370370370367E-3</v>
      </c>
      <c r="C3" s="19">
        <v>187.5</v>
      </c>
      <c r="D3" s="19">
        <f>C3+'8k6k grass'!D2</f>
        <v>900</v>
      </c>
      <c r="F3" s="17" t="s">
        <v>55</v>
      </c>
      <c r="G3" s="58">
        <v>8.1481481481481474E-3</v>
      </c>
      <c r="H3" s="25" t="s">
        <v>43</v>
      </c>
      <c r="I3" s="67">
        <v>6.9560185185185185E-3</v>
      </c>
      <c r="J3" s="25"/>
      <c r="L3" s="91"/>
      <c r="M3" s="90"/>
      <c r="N3" s="90"/>
    </row>
    <row r="4" spans="1:14" x14ac:dyDescent="0.25">
      <c r="A4" s="86" t="s">
        <v>65</v>
      </c>
      <c r="B4" s="84">
        <v>6.6087962962962966E-3</v>
      </c>
      <c r="C4" s="19">
        <v>225</v>
      </c>
      <c r="D4" s="19">
        <f>C4+'8k6k grass'!D4</f>
        <v>837.5</v>
      </c>
      <c r="F4" s="17" t="s">
        <v>52</v>
      </c>
      <c r="G4" s="58">
        <v>8.6226851851851846E-3</v>
      </c>
      <c r="H4" s="25" t="s">
        <v>19</v>
      </c>
      <c r="I4" s="67">
        <v>7.1180555555555554E-3</v>
      </c>
      <c r="J4" s="25"/>
      <c r="L4" s="91"/>
      <c r="M4" s="90"/>
      <c r="N4" s="90"/>
    </row>
    <row r="5" spans="1:14" x14ac:dyDescent="0.25">
      <c r="A5" s="86" t="s">
        <v>67</v>
      </c>
      <c r="B5" s="83">
        <v>6.8055555555555569E-3</v>
      </c>
      <c r="C5" s="19">
        <v>150</v>
      </c>
      <c r="D5" s="19">
        <f>C5+'8k6k grass'!D6</f>
        <v>530</v>
      </c>
      <c r="F5" s="17" t="s">
        <v>60</v>
      </c>
      <c r="G5" s="58">
        <v>8.0902777777777778E-3</v>
      </c>
      <c r="H5" s="25" t="s">
        <v>37</v>
      </c>
      <c r="I5" s="67">
        <v>7.2337962962962963E-3</v>
      </c>
      <c r="J5" s="25"/>
      <c r="L5" s="91"/>
      <c r="M5" s="90"/>
      <c r="N5" s="90"/>
    </row>
    <row r="6" spans="1:14" x14ac:dyDescent="0.25">
      <c r="A6" s="85" t="s">
        <v>147</v>
      </c>
      <c r="B6" s="83">
        <v>6.9328703703703696E-3</v>
      </c>
      <c r="C6" s="19">
        <v>112.5</v>
      </c>
      <c r="D6" s="19">
        <f>C6+'8k6k grass'!D5</f>
        <v>506.25</v>
      </c>
      <c r="F6" s="17" t="s">
        <v>64</v>
      </c>
      <c r="G6" s="58">
        <v>9.7685185185185184E-3</v>
      </c>
      <c r="H6" s="25"/>
      <c r="I6" s="74">
        <f>SUM(I2:I5)</f>
        <v>2.8564814814814814E-2</v>
      </c>
      <c r="J6" s="27" t="s">
        <v>169</v>
      </c>
    </row>
    <row r="7" spans="1:14" x14ac:dyDescent="0.25">
      <c r="A7" s="86" t="s">
        <v>71</v>
      </c>
      <c r="B7" s="83">
        <v>6.9212962962962969E-3</v>
      </c>
      <c r="C7" s="19">
        <v>131.25</v>
      </c>
      <c r="D7" s="19">
        <f>C7+'8k6k grass'!D7</f>
        <v>481.25</v>
      </c>
      <c r="F7" s="17"/>
      <c r="G7" s="63">
        <f>SUM(G2:G6)</f>
        <v>4.2581018518518518E-2</v>
      </c>
      <c r="H7" s="40" t="s">
        <v>32</v>
      </c>
      <c r="I7" s="72">
        <v>6.8055555555555569E-3</v>
      </c>
    </row>
    <row r="8" spans="1:14" x14ac:dyDescent="0.25">
      <c r="A8" s="85" t="s">
        <v>150</v>
      </c>
      <c r="B8" s="83" t="s">
        <v>114</v>
      </c>
      <c r="C8" s="19">
        <v>0</v>
      </c>
      <c r="D8" s="19">
        <f>C8+'8k6k grass'!D8</f>
        <v>317.5</v>
      </c>
      <c r="F8" s="17"/>
      <c r="G8" s="20" t="s">
        <v>164</v>
      </c>
      <c r="H8" s="40" t="s">
        <v>30</v>
      </c>
      <c r="I8" s="72">
        <v>7.0254629629629634E-3</v>
      </c>
    </row>
    <row r="9" spans="1:14" x14ac:dyDescent="0.25">
      <c r="A9" s="85" t="s">
        <v>73</v>
      </c>
      <c r="B9" s="83">
        <v>7.0023148148148154E-3</v>
      </c>
      <c r="C9" s="19">
        <v>67.5</v>
      </c>
      <c r="D9" s="19">
        <f>C9+'8k6k grass'!D10</f>
        <v>277.5</v>
      </c>
      <c r="H9" s="40" t="s">
        <v>41</v>
      </c>
      <c r="I9" s="72">
        <v>7.083333333333333E-3</v>
      </c>
    </row>
    <row r="10" spans="1:14" x14ac:dyDescent="0.25">
      <c r="A10" s="86" t="s">
        <v>70</v>
      </c>
      <c r="B10" s="82">
        <v>7.2569444444444443E-3</v>
      </c>
      <c r="C10" s="19">
        <v>22.5</v>
      </c>
      <c r="D10" s="19">
        <f>C10+'8k6k grass'!D9</f>
        <v>267.5</v>
      </c>
      <c r="F10" s="15" t="s">
        <v>49</v>
      </c>
      <c r="G10" s="59">
        <v>9.7685185185185184E-3</v>
      </c>
      <c r="H10" s="40" t="s">
        <v>34</v>
      </c>
      <c r="I10" s="72">
        <v>7.3148148148148148E-3</v>
      </c>
      <c r="J10" s="3"/>
    </row>
    <row r="11" spans="1:14" x14ac:dyDescent="0.25">
      <c r="A11" s="85" t="s">
        <v>86</v>
      </c>
      <c r="B11" s="83">
        <v>6.9444444444444441E-3</v>
      </c>
      <c r="C11" s="19">
        <v>93.75</v>
      </c>
      <c r="D11" s="19">
        <f>C11+'8k6k grass'!D13</f>
        <v>226.25</v>
      </c>
      <c r="F11" s="15" t="s">
        <v>57</v>
      </c>
      <c r="G11" s="59">
        <v>7.8703703703703713E-3</v>
      </c>
      <c r="H11" s="40"/>
      <c r="I11" s="79">
        <f>SUM(I7:I10)</f>
        <v>2.822916666666667E-2</v>
      </c>
      <c r="J11" s="42" t="s">
        <v>168</v>
      </c>
      <c r="L11" s="91"/>
    </row>
    <row r="12" spans="1:14" x14ac:dyDescent="0.25">
      <c r="A12" s="85" t="s">
        <v>89</v>
      </c>
      <c r="B12" s="83">
        <v>7.1180555555555554E-3</v>
      </c>
      <c r="C12" s="19">
        <v>37.5</v>
      </c>
      <c r="D12" s="19">
        <f>C12+'8k6k grass'!D11</f>
        <v>200</v>
      </c>
      <c r="F12" s="15" t="s">
        <v>58</v>
      </c>
      <c r="G12" s="60">
        <v>8.3680555555555557E-3</v>
      </c>
      <c r="H12" s="28" t="s">
        <v>17</v>
      </c>
      <c r="I12" s="68">
        <v>6.5856481481481469E-3</v>
      </c>
      <c r="L12" s="91"/>
    </row>
    <row r="13" spans="1:14" x14ac:dyDescent="0.25">
      <c r="A13" s="85" t="s">
        <v>78</v>
      </c>
      <c r="B13" s="83">
        <v>6.9560185185185185E-3</v>
      </c>
      <c r="C13" s="19">
        <v>75</v>
      </c>
      <c r="D13" s="19">
        <f>C13+'8k6k grass'!D14</f>
        <v>185</v>
      </c>
      <c r="F13" s="15" t="s">
        <v>48</v>
      </c>
      <c r="G13" s="60">
        <v>9.7569444444444448E-3</v>
      </c>
      <c r="H13" s="28" t="s">
        <v>24</v>
      </c>
      <c r="I13" s="68">
        <v>7.3032407407407412E-3</v>
      </c>
      <c r="L13" s="91"/>
    </row>
    <row r="14" spans="1:14" x14ac:dyDescent="0.25">
      <c r="A14" s="85" t="s">
        <v>84</v>
      </c>
      <c r="B14" s="83">
        <v>7.083333333333333E-3</v>
      </c>
      <c r="C14" s="19">
        <v>45</v>
      </c>
      <c r="D14" s="19">
        <f>C14+'8k6k grass'!D12</f>
        <v>181.25</v>
      </c>
      <c r="F14" s="15" t="s">
        <v>50</v>
      </c>
      <c r="G14" s="60">
        <v>9.7685185185185184E-3</v>
      </c>
      <c r="H14" s="28" t="s">
        <v>27</v>
      </c>
      <c r="I14" s="68">
        <v>6.9212962962962969E-3</v>
      </c>
      <c r="L14" s="91"/>
    </row>
    <row r="15" spans="1:14" x14ac:dyDescent="0.25">
      <c r="A15" s="85" t="s">
        <v>87</v>
      </c>
      <c r="B15" s="83">
        <v>7.037037037037037E-3</v>
      </c>
      <c r="C15" s="19">
        <v>52.5</v>
      </c>
      <c r="D15" s="19">
        <f>C15+'8k6k grass'!D15</f>
        <v>162.5</v>
      </c>
      <c r="F15" s="15"/>
      <c r="G15" s="64">
        <f>SUM(G10:G14)</f>
        <v>4.553240740740741E-2</v>
      </c>
      <c r="H15" s="28" t="s">
        <v>22</v>
      </c>
      <c r="I15" s="68">
        <v>8.3333333333333332E-3</v>
      </c>
      <c r="L15" s="91"/>
    </row>
    <row r="16" spans="1:14" x14ac:dyDescent="0.25">
      <c r="A16" s="85" t="s">
        <v>75</v>
      </c>
      <c r="B16" s="83">
        <v>7.0254629629629634E-3</v>
      </c>
      <c r="C16" s="19">
        <v>60</v>
      </c>
      <c r="D16" s="19">
        <f>C16+'8k6k grass'!D18</f>
        <v>138.75</v>
      </c>
      <c r="F16" s="15"/>
      <c r="G16" s="16" t="s">
        <v>166</v>
      </c>
      <c r="H16" s="28"/>
      <c r="I16" s="75">
        <f>SUM(I12:I15)</f>
        <v>2.914351851851852E-2</v>
      </c>
      <c r="J16" s="29" t="s">
        <v>170</v>
      </c>
      <c r="L16" s="91"/>
    </row>
    <row r="17" spans="1:12" x14ac:dyDescent="0.25">
      <c r="A17" s="85" t="s">
        <v>80</v>
      </c>
      <c r="B17" s="83">
        <v>7.1759259259259259E-3</v>
      </c>
      <c r="C17" s="19">
        <v>30</v>
      </c>
      <c r="D17" s="19">
        <f>C17+'8k6k grass'!D16</f>
        <v>123.75</v>
      </c>
      <c r="H17" s="32" t="s">
        <v>29</v>
      </c>
      <c r="I17" s="69">
        <v>7.0023148148148154E-3</v>
      </c>
      <c r="L17" s="91"/>
    </row>
    <row r="18" spans="1:12" x14ac:dyDescent="0.25">
      <c r="A18" s="85" t="s">
        <v>76</v>
      </c>
      <c r="B18" s="83">
        <v>7.1296296296296307E-3</v>
      </c>
      <c r="C18" s="19">
        <v>33.75</v>
      </c>
      <c r="D18" s="19">
        <f>C18+'8k6k grass'!D19</f>
        <v>101.25</v>
      </c>
      <c r="F18" s="21" t="s">
        <v>59</v>
      </c>
      <c r="G18" s="61">
        <v>8.113425925925925E-3</v>
      </c>
      <c r="H18" s="32" t="s">
        <v>26</v>
      </c>
      <c r="I18" s="69">
        <v>6.9444444444444441E-3</v>
      </c>
      <c r="L18" s="91"/>
    </row>
    <row r="19" spans="1:12" x14ac:dyDescent="0.25">
      <c r="A19" s="85" t="s">
        <v>79</v>
      </c>
      <c r="B19" s="83">
        <v>7.3032407407407412E-3</v>
      </c>
      <c r="C19" s="19">
        <v>18.75</v>
      </c>
      <c r="D19" s="19">
        <f>C19+'8k6k grass'!D20</f>
        <v>81.25</v>
      </c>
      <c r="F19" s="21" t="s">
        <v>47</v>
      </c>
      <c r="G19" s="61">
        <v>8.1365740740740738E-3</v>
      </c>
      <c r="H19" s="32" t="s">
        <v>44</v>
      </c>
      <c r="I19" s="69">
        <v>7.1759259259259259E-3</v>
      </c>
      <c r="L19" s="91"/>
    </row>
    <row r="20" spans="1:12" x14ac:dyDescent="0.25">
      <c r="A20" s="85" t="s">
        <v>162</v>
      </c>
      <c r="B20" s="83">
        <v>7.2337962962962963E-3</v>
      </c>
      <c r="C20" s="19">
        <v>26.25</v>
      </c>
      <c r="D20" s="19">
        <f>C20+'8k6k grass'!D21</f>
        <v>80</v>
      </c>
      <c r="F20" s="21" t="s">
        <v>54</v>
      </c>
      <c r="G20" s="61">
        <v>9.1550925925925931E-3</v>
      </c>
      <c r="H20" s="32" t="s">
        <v>31</v>
      </c>
      <c r="I20" s="69">
        <v>8.3449074074074085E-3</v>
      </c>
      <c r="L20" s="91"/>
    </row>
    <row r="21" spans="1:12" x14ac:dyDescent="0.25">
      <c r="A21" s="86" t="s">
        <v>69</v>
      </c>
      <c r="B21" s="83" t="s">
        <v>114</v>
      </c>
      <c r="C21" s="19">
        <v>0</v>
      </c>
      <c r="D21" s="19">
        <f>C21+'8k6k grass'!D17</f>
        <v>80</v>
      </c>
      <c r="F21" s="21" t="s">
        <v>62</v>
      </c>
      <c r="G21" s="61">
        <v>8.9814814814814809E-3</v>
      </c>
      <c r="H21" s="32"/>
      <c r="I21" s="76">
        <f>SUM(I17:I20)</f>
        <v>2.9467592592592594E-2</v>
      </c>
      <c r="J21" s="31" t="s">
        <v>171</v>
      </c>
      <c r="L21" s="91"/>
    </row>
    <row r="22" spans="1:12" x14ac:dyDescent="0.25">
      <c r="A22" s="85" t="s">
        <v>81</v>
      </c>
      <c r="B22" s="83">
        <v>7.3611111111111108E-3</v>
      </c>
      <c r="C22" s="19">
        <v>11.25</v>
      </c>
      <c r="D22" s="19">
        <f>C22+'8k6k grass'!D23</f>
        <v>27.75</v>
      </c>
      <c r="F22" s="21" t="s">
        <v>51</v>
      </c>
      <c r="G22" s="61">
        <v>9.7685185185185184E-3</v>
      </c>
      <c r="H22" s="23" t="s">
        <v>35</v>
      </c>
      <c r="I22" s="70">
        <v>6.9328703703703696E-3</v>
      </c>
      <c r="L22" s="91"/>
    </row>
    <row r="23" spans="1:12" x14ac:dyDescent="0.25">
      <c r="A23" s="85" t="s">
        <v>88</v>
      </c>
      <c r="B23" s="83">
        <v>7.4768518518518526E-3</v>
      </c>
      <c r="C23" s="19">
        <v>6.75</v>
      </c>
      <c r="D23" s="19">
        <f>C23+'8k6k grass'!D22</f>
        <v>23.5</v>
      </c>
      <c r="F23" s="21"/>
      <c r="G23" s="65">
        <f>SUM(G18:G22)</f>
        <v>4.4155092592592593E-2</v>
      </c>
      <c r="H23" s="23" t="s">
        <v>18</v>
      </c>
      <c r="I23" s="70">
        <v>8.3449074074074085E-3</v>
      </c>
      <c r="L23" s="91"/>
    </row>
    <row r="24" spans="1:12" x14ac:dyDescent="0.25">
      <c r="A24" s="86" t="s">
        <v>91</v>
      </c>
      <c r="B24" s="83">
        <v>7.4537037037037028E-3</v>
      </c>
      <c r="C24" s="19">
        <v>7.5</v>
      </c>
      <c r="D24" s="19">
        <f>C24+'8k6k grass'!D25</f>
        <v>22</v>
      </c>
      <c r="F24" s="21"/>
      <c r="G24" s="33" t="s">
        <v>165</v>
      </c>
      <c r="H24" s="23" t="s">
        <v>42</v>
      </c>
      <c r="I24" s="70">
        <v>7.037037037037037E-3</v>
      </c>
      <c r="L24" s="91"/>
    </row>
    <row r="25" spans="1:12" x14ac:dyDescent="0.25">
      <c r="A25" s="85" t="s">
        <v>85</v>
      </c>
      <c r="B25" s="83">
        <v>7.3148148148148148E-3</v>
      </c>
      <c r="C25" s="19">
        <v>15</v>
      </c>
      <c r="D25" s="19">
        <f>C25+'8k6k grass'!D28</f>
        <v>21</v>
      </c>
      <c r="H25" s="23" t="s">
        <v>39</v>
      </c>
      <c r="I25" s="70">
        <v>7.4768518518518526E-3</v>
      </c>
      <c r="L25" s="91"/>
    </row>
    <row r="26" spans="1:12" x14ac:dyDescent="0.25">
      <c r="A26" s="85" t="s">
        <v>72</v>
      </c>
      <c r="B26" s="83">
        <v>7.8009259259259256E-3</v>
      </c>
      <c r="C26" s="19">
        <v>6</v>
      </c>
      <c r="D26" s="19">
        <f>C26+'8k6k grass'!D27</f>
        <v>16</v>
      </c>
      <c r="F26" s="22" t="s">
        <v>53</v>
      </c>
      <c r="G26" s="62">
        <v>9.7685185185185184E-3</v>
      </c>
      <c r="H26" s="23"/>
      <c r="I26" s="77">
        <f>SUM(I22:I25)</f>
        <v>2.9791666666666668E-2</v>
      </c>
      <c r="J26" s="24" t="s">
        <v>173</v>
      </c>
      <c r="L26" s="91"/>
    </row>
    <row r="27" spans="1:12" x14ac:dyDescent="0.25">
      <c r="A27" s="85" t="s">
        <v>74</v>
      </c>
      <c r="B27" s="83" t="s">
        <v>114</v>
      </c>
      <c r="C27" s="19">
        <v>0</v>
      </c>
      <c r="D27" s="19">
        <f>C27+'8k6k grass'!D24</f>
        <v>15</v>
      </c>
      <c r="F27" s="22" t="s">
        <v>45</v>
      </c>
      <c r="G27" s="62">
        <v>9.7685185185185184E-3</v>
      </c>
      <c r="H27" s="38" t="s">
        <v>38</v>
      </c>
      <c r="I27" s="73">
        <v>6.6087962962962966E-3</v>
      </c>
      <c r="L27" s="91"/>
    </row>
    <row r="28" spans="1:12" x14ac:dyDescent="0.25">
      <c r="A28" s="85" t="s">
        <v>82</v>
      </c>
      <c r="B28" s="83" t="s">
        <v>114</v>
      </c>
      <c r="C28" s="19">
        <v>0</v>
      </c>
      <c r="D28" s="19">
        <f>C28+'8k6k grass'!D26</f>
        <v>10.75</v>
      </c>
      <c r="F28" s="22" t="s">
        <v>61</v>
      </c>
      <c r="G28" s="62">
        <v>7.9861111111111122E-3</v>
      </c>
      <c r="H28" s="38" t="s">
        <v>36</v>
      </c>
      <c r="I28" s="73">
        <v>8.3449074074074085E-3</v>
      </c>
      <c r="L28" s="91"/>
    </row>
    <row r="29" spans="1:12" x14ac:dyDescent="0.25">
      <c r="A29" s="86" t="s">
        <v>77</v>
      </c>
      <c r="B29" s="83">
        <v>8.3333333333333332E-3</v>
      </c>
      <c r="C29" s="19">
        <v>5.25</v>
      </c>
      <c r="D29" s="19">
        <f>C29+'8k6k grass'!D29</f>
        <v>5.25</v>
      </c>
      <c r="F29" s="22" t="s">
        <v>46</v>
      </c>
      <c r="G29" s="62">
        <v>8.9004629629629625E-3</v>
      </c>
      <c r="H29" s="38" t="s">
        <v>21</v>
      </c>
      <c r="I29" s="73">
        <v>7.4537037037037028E-3</v>
      </c>
      <c r="L29" s="91"/>
    </row>
    <row r="30" spans="1:12" x14ac:dyDescent="0.25">
      <c r="A30" s="87"/>
      <c r="F30" s="22" t="s">
        <v>56</v>
      </c>
      <c r="G30" s="62">
        <v>9.479166666666667E-3</v>
      </c>
      <c r="H30" s="38" t="s">
        <v>28</v>
      </c>
      <c r="I30" s="73">
        <v>7.3611111111111108E-3</v>
      </c>
      <c r="L30" s="91"/>
    </row>
    <row r="31" spans="1:12" x14ac:dyDescent="0.25">
      <c r="A31" s="87"/>
      <c r="F31" s="22"/>
      <c r="G31" s="66">
        <f>SUM(G26:G30)</f>
        <v>4.5902777777777778E-2</v>
      </c>
      <c r="H31" s="38"/>
      <c r="I31" s="80">
        <f>SUM(I27:I30)</f>
        <v>2.9768518518518517E-2</v>
      </c>
      <c r="J31" s="43" t="s">
        <v>172</v>
      </c>
      <c r="L31" s="93"/>
    </row>
    <row r="32" spans="1:12" x14ac:dyDescent="0.25">
      <c r="A32" s="92"/>
      <c r="B32" s="93" t="s">
        <v>112</v>
      </c>
      <c r="C32" s="93" t="s">
        <v>163</v>
      </c>
      <c r="D32" s="93" t="s">
        <v>137</v>
      </c>
      <c r="F32" s="22"/>
      <c r="G32" s="34" t="s">
        <v>167</v>
      </c>
      <c r="H32" s="35" t="s">
        <v>20</v>
      </c>
      <c r="I32" s="71">
        <v>6.7245370370370367E-3</v>
      </c>
      <c r="L32" s="91"/>
    </row>
    <row r="33" spans="1:12" x14ac:dyDescent="0.25">
      <c r="A33" s="85" t="s">
        <v>98</v>
      </c>
      <c r="B33" s="18">
        <v>7.8703703703703713E-3</v>
      </c>
      <c r="C33" s="19">
        <v>262.5</v>
      </c>
      <c r="D33" s="19">
        <f>C33+'8k6k grass'!D34</f>
        <v>912.5</v>
      </c>
      <c r="H33" s="35" t="s">
        <v>40</v>
      </c>
      <c r="I33" s="71">
        <v>7.8009259259259256E-3</v>
      </c>
      <c r="L33" s="91"/>
    </row>
    <row r="34" spans="1:12" x14ac:dyDescent="0.25">
      <c r="A34" s="13" t="s">
        <v>94</v>
      </c>
      <c r="B34" s="18">
        <v>7.951388888888888E-3</v>
      </c>
      <c r="C34" s="19">
        <v>225</v>
      </c>
      <c r="D34" s="19">
        <f>C34+'8k6k grass'!D33</f>
        <v>912.5</v>
      </c>
      <c r="H34" s="35" t="s">
        <v>33</v>
      </c>
      <c r="I34" s="71">
        <v>8.3449074074074085E-3</v>
      </c>
      <c r="L34" s="91"/>
    </row>
    <row r="35" spans="1:12" x14ac:dyDescent="0.25">
      <c r="A35" s="85" t="s">
        <v>106</v>
      </c>
      <c r="B35" s="18">
        <v>8.1365740740740738E-3</v>
      </c>
      <c r="C35" s="19">
        <v>112.5</v>
      </c>
      <c r="D35" s="19">
        <f>C35+'8k6k grass'!D35</f>
        <v>662.5</v>
      </c>
      <c r="H35" s="35" t="s">
        <v>25</v>
      </c>
      <c r="I35" s="71">
        <v>7.1296296296296307E-3</v>
      </c>
      <c r="L35" s="91"/>
    </row>
    <row r="36" spans="1:12" x14ac:dyDescent="0.25">
      <c r="A36" s="85" t="s">
        <v>100</v>
      </c>
      <c r="B36" s="18">
        <v>8.0902777777777778E-3</v>
      </c>
      <c r="C36" s="19">
        <v>150</v>
      </c>
      <c r="D36" s="19">
        <f>C36+'8k6k grass'!D37</f>
        <v>500</v>
      </c>
      <c r="H36" s="35"/>
      <c r="I36" s="78">
        <f>SUM(I32:I35)</f>
        <v>3.0000000000000002E-2</v>
      </c>
      <c r="J36" s="37" t="s">
        <v>174</v>
      </c>
      <c r="L36" s="91"/>
    </row>
    <row r="37" spans="1:12" x14ac:dyDescent="0.25">
      <c r="A37" s="85" t="s">
        <v>93</v>
      </c>
      <c r="B37" s="18">
        <v>7.9861111111111122E-3</v>
      </c>
      <c r="C37" s="19">
        <v>187.5</v>
      </c>
      <c r="D37" s="19">
        <f>C37+'8k6k grass'!D39</f>
        <v>475</v>
      </c>
      <c r="L37" s="91"/>
    </row>
    <row r="38" spans="1:12" x14ac:dyDescent="0.25">
      <c r="A38" s="85" t="s">
        <v>96</v>
      </c>
      <c r="B38" s="18">
        <v>8.1481481481481474E-3</v>
      </c>
      <c r="C38" s="19">
        <v>93.75</v>
      </c>
      <c r="D38" s="19">
        <f>C38+'8k6k grass'!D38</f>
        <v>387.5</v>
      </c>
      <c r="L38" s="91"/>
    </row>
    <row r="39" spans="1:12" x14ac:dyDescent="0.25">
      <c r="A39" s="85" t="s">
        <v>92</v>
      </c>
      <c r="B39" s="18" t="s">
        <v>114</v>
      </c>
      <c r="C39" s="19">
        <v>0</v>
      </c>
      <c r="D39" s="19">
        <f>C39+'8k6k grass'!D36</f>
        <v>387.5</v>
      </c>
      <c r="L39" s="91"/>
    </row>
    <row r="40" spans="1:12" x14ac:dyDescent="0.25">
      <c r="A40" s="13" t="s">
        <v>95</v>
      </c>
      <c r="B40" s="18">
        <v>8.113425925925925E-3</v>
      </c>
      <c r="C40" s="19">
        <v>131.25</v>
      </c>
      <c r="D40" s="19">
        <f>C40+'8k6k grass'!D41</f>
        <v>350</v>
      </c>
      <c r="L40" s="91"/>
    </row>
    <row r="41" spans="1:12" x14ac:dyDescent="0.25">
      <c r="A41" s="85" t="s">
        <v>99</v>
      </c>
      <c r="B41" s="18">
        <v>8.3680555555555557E-3</v>
      </c>
      <c r="C41" s="19">
        <v>75</v>
      </c>
      <c r="D41" s="19">
        <f>C41+'8k6k grass'!D42</f>
        <v>285</v>
      </c>
      <c r="L41" s="91"/>
    </row>
    <row r="42" spans="1:12" x14ac:dyDescent="0.25">
      <c r="A42" s="85" t="s">
        <v>105</v>
      </c>
      <c r="B42" s="18">
        <v>8.6226851851851846E-3</v>
      </c>
      <c r="C42" s="19">
        <v>67.5</v>
      </c>
      <c r="D42" s="19">
        <f>C42+'8k6k grass'!D43</f>
        <v>267.5</v>
      </c>
      <c r="L42" s="91"/>
    </row>
    <row r="43" spans="1:12" x14ac:dyDescent="0.25">
      <c r="A43" s="13" t="s">
        <v>97</v>
      </c>
      <c r="B43" s="18" t="s">
        <v>114</v>
      </c>
      <c r="C43" s="19">
        <v>0</v>
      </c>
      <c r="D43" s="19">
        <f>C43+'8k6k grass'!D40</f>
        <v>267.5</v>
      </c>
      <c r="L43" s="91"/>
    </row>
    <row r="44" spans="1:12" x14ac:dyDescent="0.25">
      <c r="A44" s="85" t="s">
        <v>102</v>
      </c>
      <c r="B44" s="18">
        <v>8.9004629629629625E-3</v>
      </c>
      <c r="C44" s="19">
        <v>60</v>
      </c>
      <c r="D44" s="19">
        <f>C44+'8k6k grass'!D44</f>
        <v>227.5</v>
      </c>
      <c r="L44" s="91"/>
    </row>
    <row r="45" spans="1:12" x14ac:dyDescent="0.25">
      <c r="A45" s="85" t="s">
        <v>107</v>
      </c>
      <c r="B45" s="18">
        <v>9.7569444444444448E-3</v>
      </c>
      <c r="C45" s="19">
        <v>33.75</v>
      </c>
      <c r="D45" s="19">
        <f>C45+'8k6k grass'!D45</f>
        <v>128.75</v>
      </c>
      <c r="L45" s="91"/>
    </row>
    <row r="46" spans="1:12" x14ac:dyDescent="0.25">
      <c r="A46" s="85" t="s">
        <v>101</v>
      </c>
      <c r="B46" s="18">
        <v>9.1550925925925931E-3</v>
      </c>
      <c r="C46" s="19">
        <v>45</v>
      </c>
      <c r="D46" s="19">
        <f>C46+'8k6k grass'!D46</f>
        <v>75</v>
      </c>
      <c r="L46" s="91"/>
    </row>
    <row r="47" spans="1:12" x14ac:dyDescent="0.25">
      <c r="A47" s="85" t="s">
        <v>110</v>
      </c>
      <c r="B47" s="18">
        <v>8.9814814814814809E-3</v>
      </c>
      <c r="C47" s="19">
        <v>52.5</v>
      </c>
      <c r="D47" s="19">
        <f>C47+'8k6k grass'!D51</f>
        <v>52.5</v>
      </c>
      <c r="L47" s="91"/>
    </row>
    <row r="48" spans="1:12" x14ac:dyDescent="0.25">
      <c r="A48" s="85" t="s">
        <v>103</v>
      </c>
      <c r="B48" s="18">
        <v>9.479166666666667E-3</v>
      </c>
      <c r="C48" s="19">
        <v>37.5</v>
      </c>
      <c r="D48" s="19">
        <f>C48+'8k6k grass'!D47</f>
        <v>37.5</v>
      </c>
      <c r="L48" s="91"/>
    </row>
    <row r="49" spans="1:12" x14ac:dyDescent="0.25">
      <c r="A49" s="85" t="s">
        <v>104</v>
      </c>
      <c r="B49" s="18" t="s">
        <v>114</v>
      </c>
      <c r="C49" s="19">
        <v>0</v>
      </c>
      <c r="D49" s="19">
        <f>C49+'8k6k grass'!D48</f>
        <v>0</v>
      </c>
      <c r="L49" s="91"/>
    </row>
    <row r="50" spans="1:12" x14ac:dyDescent="0.25">
      <c r="A50" s="85" t="s">
        <v>108</v>
      </c>
      <c r="B50" s="18" t="s">
        <v>114</v>
      </c>
      <c r="C50" s="19">
        <v>0</v>
      </c>
      <c r="D50" s="19">
        <f>C50+'8k6k grass'!D49</f>
        <v>0</v>
      </c>
      <c r="L50" s="91"/>
    </row>
    <row r="51" spans="1:12" x14ac:dyDescent="0.25">
      <c r="A51" s="85" t="s">
        <v>109</v>
      </c>
      <c r="B51" s="18" t="s">
        <v>114</v>
      </c>
      <c r="C51" s="19">
        <v>0</v>
      </c>
      <c r="D51" s="19">
        <f>C51+'8k6k grass'!D50</f>
        <v>0</v>
      </c>
      <c r="L51" s="91"/>
    </row>
    <row r="52" spans="1:12" x14ac:dyDescent="0.25">
      <c r="A52" s="85" t="s">
        <v>111</v>
      </c>
      <c r="B52" s="18" t="s">
        <v>114</v>
      </c>
      <c r="C52" s="19">
        <v>0</v>
      </c>
      <c r="D52" s="19">
        <f>C52+'8k6k grass'!D52</f>
        <v>0</v>
      </c>
    </row>
  </sheetData>
  <sortState ref="A33:D52">
    <sortCondition descending="1" ref="D33:D52"/>
  </sortState>
  <pageMargins left="0.7" right="0.7" top="0.75" bottom="0.75" header="0.3" footer="0.3"/>
  <pageSetup scale="5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3"/>
  <sheetViews>
    <sheetView topLeftCell="G1" zoomScaleNormal="100" workbookViewId="0">
      <selection activeCell="L5" sqref="L5"/>
    </sheetView>
  </sheetViews>
  <sheetFormatPr defaultRowHeight="15" x14ac:dyDescent="0.25"/>
  <cols>
    <col min="1" max="1" width="19.85546875" bestFit="1" customWidth="1"/>
    <col min="2" max="2" width="12.7109375" style="2" bestFit="1" customWidth="1"/>
    <col min="3" max="3" width="9.140625" style="2"/>
    <col min="4" max="4" width="11.42578125" style="2" bestFit="1" customWidth="1"/>
    <col min="5" max="5" width="5.140625" customWidth="1"/>
    <col min="6" max="6" width="21.140625" bestFit="1" customWidth="1"/>
    <col min="7" max="7" width="18.28515625" bestFit="1" customWidth="1"/>
    <col min="8" max="8" width="23" bestFit="1" customWidth="1"/>
    <col min="9" max="9" width="7.140625" bestFit="1" customWidth="1"/>
    <col min="10" max="10" width="18.28515625" bestFit="1" customWidth="1"/>
    <col min="12" max="12" width="19.5703125" bestFit="1" customWidth="1"/>
    <col min="13" max="13" width="9.140625" style="2"/>
    <col min="14" max="14" width="8.42578125" style="2" customWidth="1"/>
    <col min="15" max="15" width="9.140625" style="97"/>
    <col min="16" max="16" width="23" style="92" bestFit="1" customWidth="1"/>
    <col min="17" max="20" width="9.140625" style="92"/>
    <col min="21" max="21" width="19.85546875" style="92" bestFit="1" customWidth="1"/>
    <col min="22" max="22" width="9.140625" style="92"/>
    <col min="23" max="23" width="19" style="92" bestFit="1" customWidth="1"/>
  </cols>
  <sheetData>
    <row r="1" spans="1:24" x14ac:dyDescent="0.25">
      <c r="A1" s="14"/>
      <c r="B1" s="4" t="s">
        <v>112</v>
      </c>
      <c r="C1" s="4" t="s">
        <v>175</v>
      </c>
      <c r="D1" s="4" t="s">
        <v>137</v>
      </c>
      <c r="G1" s="3" t="s">
        <v>134</v>
      </c>
      <c r="I1" s="44" t="s">
        <v>135</v>
      </c>
      <c r="J1" s="44" t="s">
        <v>113</v>
      </c>
      <c r="L1" s="91"/>
      <c r="M1" s="89"/>
      <c r="N1" s="89"/>
    </row>
    <row r="2" spans="1:24" x14ac:dyDescent="0.25">
      <c r="A2" s="85" t="s">
        <v>66</v>
      </c>
      <c r="B2" s="83">
        <v>1.8842592592592591E-2</v>
      </c>
      <c r="C2" s="19">
        <v>350</v>
      </c>
      <c r="D2" s="19">
        <f>C2+'2M TT track'!D3</f>
        <v>1250</v>
      </c>
      <c r="F2" s="17" t="s">
        <v>63</v>
      </c>
      <c r="G2" s="58">
        <v>1.6655092592592593E-2</v>
      </c>
      <c r="H2" s="25" t="s">
        <v>23</v>
      </c>
      <c r="I2" s="67">
        <v>2.2337962962962962E-2</v>
      </c>
      <c r="J2" s="25"/>
      <c r="L2" s="91"/>
      <c r="M2" s="90"/>
      <c r="N2" s="90"/>
      <c r="Q2" s="98"/>
      <c r="U2" s="99"/>
      <c r="W2" s="99"/>
    </row>
    <row r="3" spans="1:24" x14ac:dyDescent="0.25">
      <c r="A3" s="85" t="s">
        <v>68</v>
      </c>
      <c r="B3" s="83">
        <v>1.8865740740740742E-2</v>
      </c>
      <c r="C3" s="19">
        <v>300</v>
      </c>
      <c r="D3" s="19">
        <f>C3+'2M TT track'!D2</f>
        <v>1212.5</v>
      </c>
      <c r="F3" s="17" t="s">
        <v>55</v>
      </c>
      <c r="G3" s="58">
        <v>1.7430555555555557E-2</v>
      </c>
      <c r="H3" s="25" t="s">
        <v>43</v>
      </c>
      <c r="I3" s="67">
        <v>2.0092592592592592E-2</v>
      </c>
      <c r="J3" s="25"/>
      <c r="L3" s="91"/>
      <c r="M3" s="90"/>
      <c r="N3" s="90"/>
      <c r="P3" s="99"/>
      <c r="Q3" s="100"/>
      <c r="U3" s="99"/>
      <c r="W3" s="95"/>
      <c r="X3" s="88"/>
    </row>
    <row r="4" spans="1:24" x14ac:dyDescent="0.25">
      <c r="A4" s="86" t="s">
        <v>65</v>
      </c>
      <c r="B4" s="83">
        <v>1.8981481481481481E-2</v>
      </c>
      <c r="C4" s="19">
        <v>200</v>
      </c>
      <c r="D4" s="19">
        <f>C4+'2M TT track'!D4</f>
        <v>1037.5</v>
      </c>
      <c r="F4" s="17" t="s">
        <v>178</v>
      </c>
      <c r="G4" s="58">
        <v>1.7743055555555557E-2</v>
      </c>
      <c r="H4" s="25" t="s">
        <v>19</v>
      </c>
      <c r="I4" s="67">
        <v>1.9803240740740739E-2</v>
      </c>
      <c r="J4" s="25"/>
      <c r="L4" s="91"/>
      <c r="M4" s="90"/>
      <c r="N4" s="90"/>
      <c r="P4" s="99"/>
      <c r="Q4" s="100"/>
      <c r="R4" s="101"/>
      <c r="S4" s="101"/>
      <c r="U4" s="99"/>
      <c r="W4" s="99"/>
    </row>
    <row r="5" spans="1:24" x14ac:dyDescent="0.25">
      <c r="A5" s="86" t="s">
        <v>67</v>
      </c>
      <c r="B5" s="83">
        <v>1.8958333333333334E-2</v>
      </c>
      <c r="C5" s="19">
        <v>250</v>
      </c>
      <c r="D5" s="19">
        <f>C5+'2M TT track'!D5</f>
        <v>780</v>
      </c>
      <c r="F5" s="17" t="s">
        <v>60</v>
      </c>
      <c r="G5" s="58">
        <v>1.6759259259259258E-2</v>
      </c>
      <c r="H5" s="25" t="s">
        <v>37</v>
      </c>
      <c r="I5" s="67">
        <v>2.1122685185185185E-2</v>
      </c>
      <c r="J5" s="25"/>
      <c r="L5" s="91"/>
      <c r="M5" s="90"/>
      <c r="N5" s="90"/>
      <c r="P5" s="99"/>
      <c r="Q5" s="100"/>
      <c r="R5" s="101"/>
      <c r="U5" s="99"/>
      <c r="W5" s="95"/>
    </row>
    <row r="6" spans="1:24" x14ac:dyDescent="0.25">
      <c r="A6" s="85" t="s">
        <v>147</v>
      </c>
      <c r="B6" s="83">
        <v>1.9016203703703705E-2</v>
      </c>
      <c r="C6" s="19">
        <v>175</v>
      </c>
      <c r="D6" s="19">
        <f>C6+'2M TT track'!D6</f>
        <v>681.25</v>
      </c>
      <c r="F6" s="17" t="s">
        <v>64</v>
      </c>
      <c r="G6" s="58">
        <v>1.9814814814814816E-2</v>
      </c>
      <c r="H6" s="25"/>
      <c r="I6" s="74">
        <f>SUM(I2:I5)</f>
        <v>8.3356481481481476E-2</v>
      </c>
      <c r="J6" s="27" t="s">
        <v>187</v>
      </c>
      <c r="P6" s="102"/>
      <c r="Q6" s="103"/>
      <c r="R6" s="101"/>
      <c r="U6" s="102"/>
      <c r="W6" s="99"/>
    </row>
    <row r="7" spans="1:24" x14ac:dyDescent="0.25">
      <c r="A7" s="86" t="s">
        <v>71</v>
      </c>
      <c r="B7" s="83">
        <v>2.0196759259259258E-2</v>
      </c>
      <c r="C7" s="19">
        <v>45</v>
      </c>
      <c r="D7" s="19">
        <f>C7+'2M TT track'!D7</f>
        <v>526.25</v>
      </c>
      <c r="F7" s="17"/>
      <c r="G7" s="63">
        <f>SUM(G2:G6)</f>
        <v>8.8402777777777775E-2</v>
      </c>
      <c r="H7" s="28" t="s">
        <v>17</v>
      </c>
      <c r="I7" s="68">
        <v>1.8865740740740742E-2</v>
      </c>
      <c r="P7" s="99"/>
      <c r="Q7" s="100"/>
      <c r="R7" s="101"/>
      <c r="U7" s="95"/>
      <c r="W7" s="95"/>
    </row>
    <row r="8" spans="1:24" x14ac:dyDescent="0.25">
      <c r="A8" s="85" t="s">
        <v>73</v>
      </c>
      <c r="B8" s="83">
        <v>1.9456018518518518E-2</v>
      </c>
      <c r="C8" s="19">
        <v>150</v>
      </c>
      <c r="D8" s="19">
        <f>C8+'2M TT track'!D9</f>
        <v>427.5</v>
      </c>
      <c r="F8" s="17"/>
      <c r="G8" s="20" t="s">
        <v>179</v>
      </c>
      <c r="H8" s="28" t="s">
        <v>24</v>
      </c>
      <c r="I8" s="68">
        <v>2.0173611111111111E-2</v>
      </c>
      <c r="P8" s="99"/>
      <c r="Q8" s="100"/>
      <c r="R8" s="101"/>
      <c r="U8" s="99"/>
      <c r="W8" s="99"/>
    </row>
    <row r="9" spans="1:24" x14ac:dyDescent="0.25">
      <c r="A9" s="85" t="s">
        <v>86</v>
      </c>
      <c r="B9" s="83">
        <v>1.96875E-2</v>
      </c>
      <c r="C9" s="19">
        <v>125</v>
      </c>
      <c r="D9" s="19">
        <f>C9+'2M TT track'!D11</f>
        <v>351.25</v>
      </c>
      <c r="H9" s="28" t="s">
        <v>27</v>
      </c>
      <c r="I9" s="68">
        <v>2.0196759259259258E-2</v>
      </c>
      <c r="P9" s="102"/>
      <c r="Q9" s="100"/>
      <c r="R9" s="101"/>
      <c r="T9" s="97"/>
      <c r="U9" s="102"/>
      <c r="W9" s="99"/>
    </row>
    <row r="10" spans="1:24" x14ac:dyDescent="0.25">
      <c r="A10" s="85" t="s">
        <v>150</v>
      </c>
      <c r="B10" s="82" t="s">
        <v>114</v>
      </c>
      <c r="C10" s="19">
        <v>0</v>
      </c>
      <c r="D10" s="19">
        <f>C10+'2M TT track'!D8</f>
        <v>317.5</v>
      </c>
      <c r="F10" s="15" t="s">
        <v>49</v>
      </c>
      <c r="G10" s="59">
        <v>1.9814814814814816E-2</v>
      </c>
      <c r="H10" s="28" t="s">
        <v>22</v>
      </c>
      <c r="I10" s="68">
        <v>2.1296296296296299E-2</v>
      </c>
      <c r="P10" s="102"/>
      <c r="Q10" s="100"/>
      <c r="R10" s="101"/>
      <c r="U10" s="95"/>
      <c r="W10" s="96"/>
    </row>
    <row r="11" spans="1:24" x14ac:dyDescent="0.25">
      <c r="A11" s="85" t="s">
        <v>89</v>
      </c>
      <c r="B11" s="83">
        <v>1.9803240740740739E-2</v>
      </c>
      <c r="C11" s="19">
        <v>90</v>
      </c>
      <c r="D11" s="19">
        <f>C11+'2M TT track'!D12</f>
        <v>290</v>
      </c>
      <c r="F11" s="15" t="s">
        <v>57</v>
      </c>
      <c r="G11" s="59">
        <v>1.6122685185185184E-2</v>
      </c>
      <c r="H11" s="28"/>
      <c r="I11" s="75">
        <f>SUM(I7:I10)</f>
        <v>8.0532407407407414E-2</v>
      </c>
      <c r="J11" s="29" t="s">
        <v>183</v>
      </c>
      <c r="L11" s="91"/>
      <c r="P11" s="99"/>
      <c r="Q11" s="100"/>
      <c r="R11" s="101"/>
      <c r="U11" s="99"/>
      <c r="W11" s="99"/>
    </row>
    <row r="12" spans="1:24" x14ac:dyDescent="0.25">
      <c r="A12" s="85" t="s">
        <v>84</v>
      </c>
      <c r="B12" s="83">
        <v>1.9780092592592592E-2</v>
      </c>
      <c r="C12" s="19">
        <v>100</v>
      </c>
      <c r="D12" s="19">
        <f>C12+'2M TT track'!D14</f>
        <v>281.25</v>
      </c>
      <c r="F12" s="15" t="s">
        <v>177</v>
      </c>
      <c r="G12" s="60">
        <v>1.7511574074074072E-2</v>
      </c>
      <c r="H12" s="40" t="s">
        <v>32</v>
      </c>
      <c r="I12" s="72">
        <v>1.8958333333333334E-2</v>
      </c>
      <c r="L12" s="91"/>
      <c r="P12" s="99"/>
      <c r="Q12" s="100"/>
      <c r="R12" s="101"/>
      <c r="U12" s="99"/>
      <c r="W12" s="99"/>
    </row>
    <row r="13" spans="1:24" x14ac:dyDescent="0.25">
      <c r="A13" s="86" t="s">
        <v>70</v>
      </c>
      <c r="B13" s="83" t="s">
        <v>114</v>
      </c>
      <c r="C13" s="19">
        <v>0</v>
      </c>
      <c r="D13" s="19">
        <f>C13+'2M TT track'!D10</f>
        <v>267.5</v>
      </c>
      <c r="F13" s="15" t="s">
        <v>48</v>
      </c>
      <c r="G13" s="60">
        <v>1.9780092592592592E-2</v>
      </c>
      <c r="H13" s="40" t="s">
        <v>30</v>
      </c>
      <c r="I13" s="72">
        <v>2.0995370370370373E-2</v>
      </c>
      <c r="L13" s="91"/>
      <c r="P13" s="102"/>
      <c r="Q13" s="100"/>
      <c r="R13" s="101"/>
      <c r="U13" s="96"/>
      <c r="W13" s="96"/>
    </row>
    <row r="14" spans="1:24" x14ac:dyDescent="0.25">
      <c r="A14" s="85" t="s">
        <v>78</v>
      </c>
      <c r="B14" s="83">
        <v>2.0092592592592592E-2</v>
      </c>
      <c r="C14" s="19">
        <v>60</v>
      </c>
      <c r="D14" s="19">
        <f>C14+'2M TT track'!D13</f>
        <v>245</v>
      </c>
      <c r="F14" s="15" t="s">
        <v>50</v>
      </c>
      <c r="G14" s="60">
        <v>1.9814814814814816E-2</v>
      </c>
      <c r="H14" s="40" t="s">
        <v>41</v>
      </c>
      <c r="I14" s="72">
        <v>1.9780092592592592E-2</v>
      </c>
      <c r="L14" s="91"/>
      <c r="P14" s="99"/>
      <c r="Q14" s="100"/>
      <c r="R14" s="101"/>
      <c r="U14" s="99"/>
      <c r="W14" s="99"/>
    </row>
    <row r="15" spans="1:24" x14ac:dyDescent="0.25">
      <c r="A15" s="85" t="s">
        <v>87</v>
      </c>
      <c r="B15" s="83">
        <v>2.0081018518518519E-2</v>
      </c>
      <c r="C15" s="19">
        <v>70</v>
      </c>
      <c r="D15" s="19">
        <f>C15+'2M TT track'!D15</f>
        <v>232.5</v>
      </c>
      <c r="F15" s="15"/>
      <c r="G15" s="64">
        <f>SUM(G10:G14)</f>
        <v>9.3043981481481464E-2</v>
      </c>
      <c r="H15" s="40" t="s">
        <v>34</v>
      </c>
      <c r="I15" s="72">
        <v>2.1898148148148149E-2</v>
      </c>
      <c r="J15" s="3"/>
      <c r="L15" s="91"/>
      <c r="P15" s="99"/>
      <c r="Q15" s="100"/>
      <c r="R15" s="101"/>
      <c r="U15" s="99"/>
      <c r="W15" s="104"/>
    </row>
    <row r="16" spans="1:24" x14ac:dyDescent="0.25">
      <c r="A16" s="85" t="s">
        <v>80</v>
      </c>
      <c r="B16" s="83">
        <v>1.9872685185185184E-2</v>
      </c>
      <c r="C16" s="19">
        <v>80</v>
      </c>
      <c r="D16" s="19">
        <f>C16+'2M TT track'!D17</f>
        <v>203.75</v>
      </c>
      <c r="F16" s="15"/>
      <c r="G16" s="16" t="s">
        <v>180</v>
      </c>
      <c r="H16" s="40"/>
      <c r="I16" s="79">
        <f>SUM(I12:I15)</f>
        <v>8.1631944444444451E-2</v>
      </c>
      <c r="J16" s="42" t="s">
        <v>185</v>
      </c>
      <c r="L16" s="91"/>
      <c r="P16" s="99"/>
      <c r="Q16" s="100"/>
      <c r="R16" s="101"/>
      <c r="U16" s="99"/>
      <c r="W16" s="96"/>
    </row>
    <row r="17" spans="1:23" x14ac:dyDescent="0.25">
      <c r="A17" s="85" t="s">
        <v>75</v>
      </c>
      <c r="B17" s="83">
        <v>2.0995370370370373E-2</v>
      </c>
      <c r="C17" s="19">
        <v>35</v>
      </c>
      <c r="D17" s="19">
        <f>C17+'2M TT track'!D16</f>
        <v>173.75</v>
      </c>
      <c r="H17" s="32" t="s">
        <v>29</v>
      </c>
      <c r="I17" s="69">
        <v>1.9456018518518518E-2</v>
      </c>
      <c r="L17" s="91"/>
      <c r="P17" s="99"/>
      <c r="Q17" s="100"/>
      <c r="R17" s="101"/>
      <c r="U17" s="99"/>
      <c r="W17" s="99"/>
    </row>
    <row r="18" spans="1:23" x14ac:dyDescent="0.25">
      <c r="A18" s="85" t="s">
        <v>76</v>
      </c>
      <c r="B18" s="83">
        <v>2.0243055555555552E-2</v>
      </c>
      <c r="C18" s="19">
        <v>40</v>
      </c>
      <c r="D18" s="19">
        <f>C18+'2M TT track'!D18</f>
        <v>141.25</v>
      </c>
      <c r="F18" s="21" t="s">
        <v>59</v>
      </c>
      <c r="G18" s="61">
        <v>1.9814814814814816E-2</v>
      </c>
      <c r="H18" s="32" t="s">
        <v>26</v>
      </c>
      <c r="I18" s="69">
        <v>1.96875E-2</v>
      </c>
      <c r="L18" s="91"/>
      <c r="P18" s="99"/>
      <c r="Q18" s="100"/>
      <c r="R18" s="101"/>
      <c r="U18" s="99"/>
      <c r="W18" s="96"/>
    </row>
    <row r="19" spans="1:23" x14ac:dyDescent="0.25">
      <c r="A19" s="85" t="s">
        <v>79</v>
      </c>
      <c r="B19" s="83">
        <v>2.0173611111111111E-2</v>
      </c>
      <c r="C19" s="19">
        <v>50</v>
      </c>
      <c r="D19" s="19">
        <f>C19+'2M TT track'!D19</f>
        <v>131.25</v>
      </c>
      <c r="F19" s="21" t="s">
        <v>47</v>
      </c>
      <c r="G19" s="61">
        <v>1.6898148148148148E-2</v>
      </c>
      <c r="H19" s="32" t="s">
        <v>44</v>
      </c>
      <c r="I19" s="69">
        <v>1.9872685185185184E-2</v>
      </c>
      <c r="L19" s="91"/>
      <c r="P19" s="99"/>
      <c r="Q19" s="100"/>
      <c r="R19" s="101"/>
      <c r="U19" s="96"/>
      <c r="W19" s="99"/>
    </row>
    <row r="20" spans="1:23" x14ac:dyDescent="0.25">
      <c r="A20" s="85" t="s">
        <v>162</v>
      </c>
      <c r="B20" s="83">
        <v>2.1122685185185185E-2</v>
      </c>
      <c r="C20" s="19">
        <v>25</v>
      </c>
      <c r="D20" s="19">
        <f>C20+'2M TT track'!D20</f>
        <v>105</v>
      </c>
      <c r="F20" s="21" t="s">
        <v>54</v>
      </c>
      <c r="G20" s="61">
        <v>1.9814814814814816E-2</v>
      </c>
      <c r="H20" s="32" t="s">
        <v>31</v>
      </c>
      <c r="I20" s="69">
        <v>2.2337962962962962E-2</v>
      </c>
      <c r="L20" s="91"/>
      <c r="P20" s="99"/>
      <c r="Q20" s="100"/>
      <c r="R20" s="101"/>
      <c r="U20" s="99"/>
      <c r="W20" s="96"/>
    </row>
    <row r="21" spans="1:23" x14ac:dyDescent="0.25">
      <c r="A21" s="86" t="s">
        <v>69</v>
      </c>
      <c r="B21" s="83">
        <v>2.1909722222222223E-2</v>
      </c>
      <c r="C21" s="19">
        <v>10</v>
      </c>
      <c r="D21" s="19">
        <f>C21+'2M TT track'!D21</f>
        <v>90</v>
      </c>
      <c r="F21" s="21" t="s">
        <v>62</v>
      </c>
      <c r="G21" s="61">
        <v>1.8460648148148146E-2</v>
      </c>
      <c r="H21" s="32"/>
      <c r="I21" s="76">
        <f>SUM(I17:I20)</f>
        <v>8.1354166666666672E-2</v>
      </c>
      <c r="J21" s="31" t="s">
        <v>184</v>
      </c>
      <c r="L21" s="91"/>
      <c r="P21" s="99"/>
      <c r="Q21" s="100"/>
      <c r="R21" s="101"/>
      <c r="U21" s="96"/>
      <c r="W21" s="99"/>
    </row>
    <row r="22" spans="1:23" x14ac:dyDescent="0.25">
      <c r="A22" s="85" t="s">
        <v>81</v>
      </c>
      <c r="B22" s="83">
        <v>2.1087962962962961E-2</v>
      </c>
      <c r="C22" s="19">
        <v>30</v>
      </c>
      <c r="D22" s="19">
        <f>C22+'2M TT track'!D22</f>
        <v>57.75</v>
      </c>
      <c r="F22" s="21" t="s">
        <v>51</v>
      </c>
      <c r="G22" s="61">
        <v>1.9814814814814816E-2</v>
      </c>
      <c r="H22" s="23" t="s">
        <v>35</v>
      </c>
      <c r="I22" s="70">
        <v>1.9016203703703705E-2</v>
      </c>
      <c r="L22" s="91"/>
      <c r="P22" s="102"/>
      <c r="Q22" s="100"/>
      <c r="R22" s="101"/>
      <c r="U22" s="102"/>
      <c r="W22" s="96"/>
    </row>
    <row r="23" spans="1:23" x14ac:dyDescent="0.25">
      <c r="A23" s="85" t="s">
        <v>85</v>
      </c>
      <c r="B23" s="83">
        <v>2.1898148148148149E-2</v>
      </c>
      <c r="C23" s="19">
        <v>15</v>
      </c>
      <c r="D23" s="19">
        <f>C23+'2M TT track'!D25</f>
        <v>36</v>
      </c>
      <c r="F23" s="21"/>
      <c r="G23" s="65">
        <f>SUM(G18:G22)</f>
        <v>9.480324074074073E-2</v>
      </c>
      <c r="H23" s="23" t="s">
        <v>18</v>
      </c>
      <c r="I23" s="70">
        <v>2.1909722222222223E-2</v>
      </c>
      <c r="L23" s="91"/>
      <c r="P23" s="99"/>
      <c r="Q23" s="100"/>
      <c r="R23" s="101"/>
      <c r="U23" s="95"/>
      <c r="W23" s="99"/>
    </row>
    <row r="24" spans="1:23" x14ac:dyDescent="0.25">
      <c r="A24" s="85" t="s">
        <v>88</v>
      </c>
      <c r="B24" s="83">
        <v>2.2326388888888885E-2</v>
      </c>
      <c r="C24" s="19">
        <v>9</v>
      </c>
      <c r="D24" s="19">
        <f>C24+'2M TT track'!D23</f>
        <v>32.5</v>
      </c>
      <c r="F24" s="21"/>
      <c r="G24" s="33" t="s">
        <v>181</v>
      </c>
      <c r="H24" s="23" t="s">
        <v>42</v>
      </c>
      <c r="I24" s="70">
        <v>2.0081018518518519E-2</v>
      </c>
      <c r="L24" s="91"/>
      <c r="P24" s="102"/>
      <c r="Q24" s="100"/>
      <c r="R24" s="101"/>
      <c r="U24" s="99"/>
      <c r="W24" s="96"/>
    </row>
    <row r="25" spans="1:23" x14ac:dyDescent="0.25">
      <c r="A25" s="86" t="s">
        <v>77</v>
      </c>
      <c r="B25" s="83">
        <v>2.1296296296296299E-2</v>
      </c>
      <c r="C25" s="19">
        <v>20</v>
      </c>
      <c r="D25" s="19">
        <f>C25+'2M TT track'!D29</f>
        <v>25.25</v>
      </c>
      <c r="H25" s="23" t="s">
        <v>39</v>
      </c>
      <c r="I25" s="70">
        <v>2.2326388888888885E-2</v>
      </c>
      <c r="L25" s="91"/>
      <c r="P25" s="99"/>
      <c r="Q25" s="100"/>
      <c r="U25" s="99"/>
      <c r="W25" s="104"/>
    </row>
    <row r="26" spans="1:23" x14ac:dyDescent="0.25">
      <c r="A26" s="86" t="s">
        <v>91</v>
      </c>
      <c r="B26" s="83" t="s">
        <v>114</v>
      </c>
      <c r="C26" s="19">
        <v>0</v>
      </c>
      <c r="D26" s="19">
        <f>C26+'2M TT track'!D24</f>
        <v>22</v>
      </c>
      <c r="F26" s="22" t="s">
        <v>53</v>
      </c>
      <c r="G26" s="62">
        <v>1.9814814814814816E-2</v>
      </c>
      <c r="H26" s="23"/>
      <c r="I26" s="77">
        <f>SUM(I22:I25)</f>
        <v>8.3333333333333329E-2</v>
      </c>
      <c r="J26" s="24" t="s">
        <v>186</v>
      </c>
      <c r="L26" s="91"/>
      <c r="P26" s="99"/>
      <c r="Q26" s="100"/>
      <c r="U26" s="95"/>
    </row>
    <row r="27" spans="1:23" x14ac:dyDescent="0.25">
      <c r="A27" s="85" t="s">
        <v>72</v>
      </c>
      <c r="B27" s="83" t="s">
        <v>114</v>
      </c>
      <c r="C27" s="19">
        <v>0</v>
      </c>
      <c r="D27" s="19">
        <f>C27+'2M TT track'!D26</f>
        <v>16</v>
      </c>
      <c r="F27" s="22" t="s">
        <v>45</v>
      </c>
      <c r="G27" s="62">
        <v>1.9814814814814816E-2</v>
      </c>
      <c r="H27" s="38" t="s">
        <v>38</v>
      </c>
      <c r="I27" s="73">
        <v>1.8981481481481481E-2</v>
      </c>
      <c r="L27" s="91"/>
      <c r="P27" s="99"/>
      <c r="Q27" s="100"/>
      <c r="U27" s="102"/>
    </row>
    <row r="28" spans="1:23" x14ac:dyDescent="0.25">
      <c r="A28" s="85" t="s">
        <v>74</v>
      </c>
      <c r="B28" s="83" t="s">
        <v>114</v>
      </c>
      <c r="C28" s="19">
        <v>0</v>
      </c>
      <c r="D28" s="19">
        <f>C28+'2M TT track'!D27</f>
        <v>15</v>
      </c>
      <c r="F28" s="22" t="s">
        <v>61</v>
      </c>
      <c r="G28" s="62">
        <v>1.6724537037037034E-2</v>
      </c>
      <c r="H28" s="38" t="s">
        <v>36</v>
      </c>
      <c r="I28" s="73">
        <v>2.2337962962962962E-2</v>
      </c>
      <c r="L28" s="91"/>
      <c r="P28" s="99"/>
      <c r="Q28" s="100"/>
      <c r="U28" s="96"/>
    </row>
    <row r="29" spans="1:23" x14ac:dyDescent="0.25">
      <c r="A29" s="85" t="s">
        <v>82</v>
      </c>
      <c r="B29" s="83" t="s">
        <v>155</v>
      </c>
      <c r="C29" s="19">
        <v>0</v>
      </c>
      <c r="D29" s="19">
        <f>C29+'2M TT track'!D28</f>
        <v>10.75</v>
      </c>
      <c r="F29" s="22" t="s">
        <v>46</v>
      </c>
      <c r="G29" s="62">
        <v>1.8703703703703705E-2</v>
      </c>
      <c r="H29" s="38" t="s">
        <v>21</v>
      </c>
      <c r="I29" s="73">
        <v>2.2337962962962962E-2</v>
      </c>
      <c r="L29" s="91"/>
      <c r="P29" s="99"/>
      <c r="Q29" s="100"/>
      <c r="U29" s="99"/>
    </row>
    <row r="30" spans="1:23" x14ac:dyDescent="0.25">
      <c r="A30" s="87"/>
      <c r="F30" s="22" t="s">
        <v>56</v>
      </c>
      <c r="G30" s="62">
        <v>1.9803240740740739E-2</v>
      </c>
      <c r="H30" s="38" t="s">
        <v>28</v>
      </c>
      <c r="I30" s="73">
        <v>2.1087962962962961E-2</v>
      </c>
      <c r="L30" s="91"/>
      <c r="P30" s="102"/>
      <c r="Q30" s="100"/>
      <c r="U30" s="95"/>
    </row>
    <row r="31" spans="1:23" x14ac:dyDescent="0.25">
      <c r="A31" s="87"/>
      <c r="F31" s="22"/>
      <c r="G31" s="66">
        <f>SUM(G26:G30)</f>
        <v>9.4861111111111118E-2</v>
      </c>
      <c r="H31" s="38"/>
      <c r="I31" s="80">
        <f>SUM(I27:I30)</f>
        <v>8.4745370370370374E-2</v>
      </c>
      <c r="J31" s="43" t="s">
        <v>189</v>
      </c>
      <c r="L31" s="93"/>
      <c r="Q31" s="105"/>
      <c r="U31" s="102"/>
    </row>
    <row r="32" spans="1:23" x14ac:dyDescent="0.25">
      <c r="A32" s="92"/>
      <c r="B32" s="93" t="s">
        <v>112</v>
      </c>
      <c r="C32" s="93" t="s">
        <v>176</v>
      </c>
      <c r="D32" s="93" t="s">
        <v>137</v>
      </c>
      <c r="F32" s="22"/>
      <c r="G32" s="34" t="s">
        <v>182</v>
      </c>
      <c r="H32" s="35" t="s">
        <v>20</v>
      </c>
      <c r="I32" s="71">
        <v>1.8842592592592591E-2</v>
      </c>
      <c r="L32" s="91"/>
      <c r="Q32" s="105"/>
      <c r="U32" s="95"/>
    </row>
    <row r="33" spans="1:21" x14ac:dyDescent="0.25">
      <c r="A33" s="85" t="s">
        <v>98</v>
      </c>
      <c r="B33" s="18">
        <v>1.6122685185185184E-2</v>
      </c>
      <c r="C33" s="19">
        <v>350</v>
      </c>
      <c r="D33" s="19">
        <f>C33+'2M TT track'!D33</f>
        <v>1262.5</v>
      </c>
      <c r="H33" s="35" t="s">
        <v>40</v>
      </c>
      <c r="I33" s="71">
        <v>2.2337962962962962E-2</v>
      </c>
      <c r="L33" s="91"/>
      <c r="Q33" s="98"/>
      <c r="U33" s="99"/>
    </row>
    <row r="34" spans="1:21" x14ac:dyDescent="0.25">
      <c r="A34" s="13" t="s">
        <v>94</v>
      </c>
      <c r="B34" s="18">
        <v>1.6655092592592593E-2</v>
      </c>
      <c r="C34" s="19">
        <v>300</v>
      </c>
      <c r="D34" s="19">
        <f>C34+'2M TT track'!D34</f>
        <v>1212.5</v>
      </c>
      <c r="H34" s="35" t="s">
        <v>33</v>
      </c>
      <c r="I34" s="71">
        <v>2.2337962962962962E-2</v>
      </c>
      <c r="L34" s="91"/>
      <c r="P34" s="104"/>
      <c r="Q34" s="100"/>
      <c r="R34" s="101"/>
      <c r="S34" s="101"/>
      <c r="U34" s="95"/>
    </row>
    <row r="35" spans="1:21" x14ac:dyDescent="0.25">
      <c r="A35" s="85" t="s">
        <v>106</v>
      </c>
      <c r="B35" s="18">
        <v>1.6898148148148148E-2</v>
      </c>
      <c r="C35" s="19">
        <v>175</v>
      </c>
      <c r="D35" s="19">
        <f>C35+'2M TT track'!D35</f>
        <v>837.5</v>
      </c>
      <c r="H35" s="35" t="s">
        <v>25</v>
      </c>
      <c r="I35" s="71">
        <v>2.0243055555555552E-2</v>
      </c>
      <c r="L35" s="91"/>
      <c r="P35" s="99"/>
      <c r="Q35" s="100"/>
      <c r="R35" s="101"/>
      <c r="U35" s="99"/>
    </row>
    <row r="36" spans="1:21" x14ac:dyDescent="0.25">
      <c r="A36" s="85" t="s">
        <v>93</v>
      </c>
      <c r="B36" s="18">
        <v>1.6724537037037034E-2</v>
      </c>
      <c r="C36" s="19">
        <v>250</v>
      </c>
      <c r="D36" s="19">
        <f>C36+'2M TT track'!D37</f>
        <v>725</v>
      </c>
      <c r="H36" s="35"/>
      <c r="I36" s="78">
        <f>SUM(I32:I35)</f>
        <v>8.3761574074074072E-2</v>
      </c>
      <c r="J36" s="37" t="s">
        <v>188</v>
      </c>
      <c r="L36" s="91"/>
      <c r="P36" s="99"/>
      <c r="Q36" s="100"/>
      <c r="R36" s="101"/>
    </row>
    <row r="37" spans="1:21" x14ac:dyDescent="0.25">
      <c r="A37" s="85" t="s">
        <v>100</v>
      </c>
      <c r="B37" s="18">
        <v>1.6759259259259258E-2</v>
      </c>
      <c r="C37" s="19">
        <v>200</v>
      </c>
      <c r="D37" s="19">
        <f>C37+'2M TT track'!D36</f>
        <v>700</v>
      </c>
      <c r="L37" s="91"/>
      <c r="P37" s="99"/>
      <c r="Q37" s="100"/>
      <c r="R37" s="101"/>
    </row>
    <row r="38" spans="1:21" x14ac:dyDescent="0.25">
      <c r="A38" s="85" t="s">
        <v>96</v>
      </c>
      <c r="B38" s="18">
        <v>1.7430555555555557E-2</v>
      </c>
      <c r="C38" s="19">
        <v>150</v>
      </c>
      <c r="D38" s="19">
        <f>C38+'2M TT track'!D38</f>
        <v>537.5</v>
      </c>
      <c r="L38" s="91"/>
      <c r="P38" s="99"/>
      <c r="Q38" s="100"/>
      <c r="R38" s="101"/>
    </row>
    <row r="39" spans="1:21" x14ac:dyDescent="0.25">
      <c r="A39" s="85" t="s">
        <v>99</v>
      </c>
      <c r="B39" s="18">
        <v>1.7511574074074072E-2</v>
      </c>
      <c r="C39" s="19">
        <v>125</v>
      </c>
      <c r="D39" s="19">
        <f>C39+'2M TT track'!D41</f>
        <v>410</v>
      </c>
      <c r="L39" s="91"/>
      <c r="P39" s="99"/>
      <c r="Q39" s="100"/>
      <c r="R39" s="101"/>
    </row>
    <row r="40" spans="1:21" x14ac:dyDescent="0.25">
      <c r="A40" s="85" t="s">
        <v>92</v>
      </c>
      <c r="B40" s="18" t="s">
        <v>114</v>
      </c>
      <c r="C40" s="19">
        <v>0</v>
      </c>
      <c r="D40" s="19">
        <f>C40+'2M TT track'!D39</f>
        <v>387.5</v>
      </c>
      <c r="L40" s="91"/>
      <c r="P40" s="104"/>
      <c r="Q40" s="100"/>
      <c r="R40" s="101"/>
    </row>
    <row r="41" spans="1:21" x14ac:dyDescent="0.25">
      <c r="A41" s="85" t="s">
        <v>105</v>
      </c>
      <c r="B41" s="18">
        <v>1.7743055555555557E-2</v>
      </c>
      <c r="C41" s="19">
        <v>100</v>
      </c>
      <c r="D41" s="19">
        <f>C41+'2M TT track'!D42</f>
        <v>367.5</v>
      </c>
      <c r="L41" s="91"/>
      <c r="P41" s="99"/>
      <c r="Q41" s="100"/>
      <c r="R41" s="101"/>
    </row>
    <row r="42" spans="1:21" x14ac:dyDescent="0.25">
      <c r="A42" s="13" t="s">
        <v>95</v>
      </c>
      <c r="B42" s="18" t="s">
        <v>114</v>
      </c>
      <c r="C42" s="19">
        <v>0</v>
      </c>
      <c r="D42" s="19">
        <f>C42+'2M TT track'!D40</f>
        <v>350</v>
      </c>
      <c r="L42" s="91"/>
      <c r="P42" s="99"/>
      <c r="Q42" s="100"/>
      <c r="R42" s="101"/>
    </row>
    <row r="43" spans="1:21" x14ac:dyDescent="0.25">
      <c r="A43" s="85" t="s">
        <v>102</v>
      </c>
      <c r="B43" s="18">
        <v>1.8703703703703705E-2</v>
      </c>
      <c r="C43" s="19">
        <v>80</v>
      </c>
      <c r="D43" s="19">
        <f>C43+'2M TT track'!D44</f>
        <v>307.5</v>
      </c>
      <c r="L43" s="91"/>
      <c r="P43" s="99"/>
      <c r="Q43" s="100"/>
      <c r="R43" s="101"/>
    </row>
    <row r="44" spans="1:21" x14ac:dyDescent="0.25">
      <c r="A44" s="13" t="s">
        <v>97</v>
      </c>
      <c r="B44" s="18" t="s">
        <v>114</v>
      </c>
      <c r="C44" s="19">
        <v>0</v>
      </c>
      <c r="D44" s="19">
        <f>C44+'2M TT track'!D43</f>
        <v>267.5</v>
      </c>
      <c r="L44" s="91"/>
      <c r="P44" s="99"/>
      <c r="Q44" s="100"/>
    </row>
    <row r="45" spans="1:21" x14ac:dyDescent="0.25">
      <c r="A45" s="85" t="s">
        <v>107</v>
      </c>
      <c r="B45" s="18">
        <v>1.9780092592592592E-2</v>
      </c>
      <c r="C45" s="19">
        <v>70</v>
      </c>
      <c r="D45" s="19">
        <f>C45+'2M TT track'!D45</f>
        <v>198.75</v>
      </c>
      <c r="L45" s="91"/>
      <c r="P45" s="99"/>
      <c r="Q45" s="100"/>
    </row>
    <row r="46" spans="1:21" x14ac:dyDescent="0.25">
      <c r="A46" s="85" t="s">
        <v>110</v>
      </c>
      <c r="B46" s="18">
        <v>1.8460648148148146E-2</v>
      </c>
      <c r="C46" s="19">
        <v>90</v>
      </c>
      <c r="D46" s="19">
        <f>C46+'2M TT track'!D47</f>
        <v>142.5</v>
      </c>
      <c r="L46" s="91"/>
      <c r="P46" s="104"/>
      <c r="Q46" s="100"/>
    </row>
    <row r="47" spans="1:21" x14ac:dyDescent="0.25">
      <c r="A47" s="85" t="s">
        <v>103</v>
      </c>
      <c r="B47" s="18">
        <v>1.9803240740740739E-2</v>
      </c>
      <c r="C47" s="19">
        <v>60</v>
      </c>
      <c r="D47" s="19">
        <f>C47+'2M TT track'!D48</f>
        <v>97.5</v>
      </c>
      <c r="L47" s="91"/>
      <c r="P47" s="99"/>
      <c r="Q47" s="100"/>
    </row>
    <row r="48" spans="1:21" x14ac:dyDescent="0.25">
      <c r="A48" s="85" t="s">
        <v>101</v>
      </c>
      <c r="B48" s="18" t="s">
        <v>114</v>
      </c>
      <c r="C48" s="19">
        <v>0</v>
      </c>
      <c r="D48" s="19">
        <f>C48+'2M TT track'!D46</f>
        <v>75</v>
      </c>
      <c r="L48" s="91"/>
      <c r="P48" s="99"/>
      <c r="Q48" s="100"/>
    </row>
    <row r="49" spans="1:17" x14ac:dyDescent="0.25">
      <c r="A49" s="85" t="s">
        <v>104</v>
      </c>
      <c r="B49" s="18" t="s">
        <v>114</v>
      </c>
      <c r="C49" s="19">
        <v>0</v>
      </c>
      <c r="D49" s="19">
        <f>C49+'2M TT track'!D49</f>
        <v>0</v>
      </c>
      <c r="L49" s="91"/>
      <c r="P49" s="99"/>
      <c r="Q49" s="100"/>
    </row>
    <row r="50" spans="1:17" x14ac:dyDescent="0.25">
      <c r="A50" s="85" t="s">
        <v>108</v>
      </c>
      <c r="B50" s="18" t="s">
        <v>114</v>
      </c>
      <c r="C50" s="19">
        <v>0</v>
      </c>
      <c r="D50" s="19">
        <f>C50+'2M TT track'!D50</f>
        <v>0</v>
      </c>
      <c r="L50" s="91"/>
      <c r="P50" s="99"/>
      <c r="Q50" s="100"/>
    </row>
    <row r="51" spans="1:17" x14ac:dyDescent="0.25">
      <c r="A51" s="85" t="s">
        <v>109</v>
      </c>
      <c r="B51" s="18" t="s">
        <v>114</v>
      </c>
      <c r="C51" s="19">
        <v>0</v>
      </c>
      <c r="D51" s="19">
        <f>C51+'2M TT track'!D51</f>
        <v>0</v>
      </c>
      <c r="L51" s="91"/>
      <c r="P51" s="99"/>
      <c r="Q51" s="100"/>
    </row>
    <row r="52" spans="1:17" x14ac:dyDescent="0.25">
      <c r="A52" s="85" t="s">
        <v>111</v>
      </c>
      <c r="B52" s="18" t="s">
        <v>114</v>
      </c>
      <c r="C52" s="19">
        <v>0</v>
      </c>
      <c r="D52" s="19">
        <f>C52+'2M TT track'!D52</f>
        <v>0</v>
      </c>
      <c r="P52" s="99"/>
      <c r="Q52" s="100"/>
    </row>
    <row r="53" spans="1:17" x14ac:dyDescent="0.25">
      <c r="P53" s="99"/>
      <c r="Q53" s="100"/>
    </row>
  </sheetData>
  <sortState ref="A2:D29">
    <sortCondition descending="1" ref="D2:D29"/>
  </sortState>
  <pageMargins left="0.7" right="0.7" top="0.75" bottom="0.75" header="0.3" footer="0.3"/>
  <pageSetup scale="61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tabSelected="1" topLeftCell="A17" zoomScaleNormal="100" workbookViewId="0">
      <selection activeCell="F35" sqref="F35"/>
    </sheetView>
  </sheetViews>
  <sheetFormatPr defaultRowHeight="15" x14ac:dyDescent="0.25"/>
  <cols>
    <col min="1" max="1" width="19.85546875" bestFit="1" customWidth="1"/>
    <col min="2" max="2" width="7.140625" bestFit="1" customWidth="1"/>
    <col min="3" max="3" width="9" bestFit="1" customWidth="1"/>
    <col min="4" max="4" width="11.42578125" bestFit="1" customWidth="1"/>
    <col min="6" max="6" width="19.5703125" bestFit="1" customWidth="1"/>
    <col min="7" max="7" width="16.5703125" bestFit="1" customWidth="1"/>
    <col min="8" max="8" width="23" bestFit="1" customWidth="1"/>
    <col min="9" max="9" width="7.140625" bestFit="1" customWidth="1"/>
    <col min="10" max="10" width="16.5703125" bestFit="1" customWidth="1"/>
  </cols>
  <sheetData>
    <row r="1" spans="1:10" x14ac:dyDescent="0.25">
      <c r="A1" s="14"/>
      <c r="B1" s="4" t="s">
        <v>112</v>
      </c>
      <c r="C1" s="4" t="s">
        <v>190</v>
      </c>
      <c r="D1" s="4" t="s">
        <v>137</v>
      </c>
      <c r="G1" s="3" t="s">
        <v>134</v>
      </c>
      <c r="I1" s="44" t="s">
        <v>135</v>
      </c>
      <c r="J1" s="44" t="s">
        <v>113</v>
      </c>
    </row>
    <row r="2" spans="1:10" x14ac:dyDescent="0.25">
      <c r="A2" s="85" t="s">
        <v>66</v>
      </c>
      <c r="B2" s="83">
        <v>1.0520833333333333E-2</v>
      </c>
      <c r="C2" s="19">
        <v>437.5</v>
      </c>
      <c r="D2" s="19">
        <f>C2+'8k6k Reverse'!D2</f>
        <v>1687.5</v>
      </c>
      <c r="F2" s="17" t="s">
        <v>63</v>
      </c>
      <c r="G2" s="58">
        <v>1.2997685185185183E-2</v>
      </c>
      <c r="H2" s="28" t="s">
        <v>17</v>
      </c>
      <c r="I2" s="68">
        <v>1.0578703703703703E-2</v>
      </c>
    </row>
    <row r="3" spans="1:10" x14ac:dyDescent="0.25">
      <c r="A3" s="85" t="s">
        <v>68</v>
      </c>
      <c r="B3" s="83">
        <v>1.0578703703703703E-2</v>
      </c>
      <c r="C3" s="19">
        <v>375</v>
      </c>
      <c r="D3" s="19">
        <f>C3+'8k6k Reverse'!D3</f>
        <v>1587.5</v>
      </c>
      <c r="F3" s="17" t="s">
        <v>55</v>
      </c>
      <c r="G3" s="58">
        <v>1.3599537037037037E-2</v>
      </c>
      <c r="H3" s="28" t="s">
        <v>24</v>
      </c>
      <c r="I3" s="68">
        <v>1.1608796296296296E-2</v>
      </c>
    </row>
    <row r="4" spans="1:10" x14ac:dyDescent="0.25">
      <c r="A4" s="86" t="s">
        <v>65</v>
      </c>
      <c r="B4" s="83">
        <v>1.0925925925925924E-2</v>
      </c>
      <c r="C4" s="19">
        <v>312.5</v>
      </c>
      <c r="D4" s="19">
        <f>C4+'8k6k Reverse'!D4</f>
        <v>1350</v>
      </c>
      <c r="F4" s="17" t="s">
        <v>178</v>
      </c>
      <c r="G4" s="58">
        <v>1.4166666666666666E-2</v>
      </c>
      <c r="H4" s="28" t="s">
        <v>27</v>
      </c>
      <c r="I4" s="68">
        <v>1.1076388888888887E-2</v>
      </c>
    </row>
    <row r="5" spans="1:10" x14ac:dyDescent="0.25">
      <c r="A5" s="86" t="s">
        <v>67</v>
      </c>
      <c r="B5" s="83">
        <v>1.0960648148148148E-2</v>
      </c>
      <c r="C5" s="19">
        <v>250</v>
      </c>
      <c r="D5" s="19">
        <f>C5+'8k6k Reverse'!D5</f>
        <v>1030</v>
      </c>
      <c r="F5" s="17" t="s">
        <v>60</v>
      </c>
      <c r="G5" s="58">
        <v>1.3321759259259261E-2</v>
      </c>
      <c r="H5" s="28" t="s">
        <v>22</v>
      </c>
      <c r="I5" s="68">
        <v>1.2060185185185186E-2</v>
      </c>
    </row>
    <row r="6" spans="1:10" x14ac:dyDescent="0.25">
      <c r="A6" s="85" t="s">
        <v>147</v>
      </c>
      <c r="B6" s="83">
        <v>1.1122685185185185E-2</v>
      </c>
      <c r="C6" s="19">
        <v>187.5</v>
      </c>
      <c r="D6" s="19">
        <f>C6+'8k6k Reverse'!D6</f>
        <v>868.75</v>
      </c>
      <c r="F6" s="17" t="s">
        <v>64</v>
      </c>
      <c r="G6" s="58">
        <v>1.5810185185185184E-2</v>
      </c>
      <c r="H6" s="28"/>
      <c r="I6" s="75">
        <f>SUM(I2:I5)</f>
        <v>4.5324074074074072E-2</v>
      </c>
      <c r="J6" s="29" t="s">
        <v>196</v>
      </c>
    </row>
    <row r="7" spans="1:10" x14ac:dyDescent="0.25">
      <c r="A7" s="86" t="s">
        <v>71</v>
      </c>
      <c r="B7" s="83">
        <v>1.1076388888888887E-2</v>
      </c>
      <c r="C7" s="19">
        <v>218.75</v>
      </c>
      <c r="D7" s="19">
        <f>C7+'8k6k Reverse'!D7</f>
        <v>745</v>
      </c>
      <c r="F7" s="17"/>
      <c r="G7" s="63">
        <f>SUM(G2:G6)</f>
        <v>6.9895833333333324E-2</v>
      </c>
      <c r="H7" s="25" t="s">
        <v>23</v>
      </c>
      <c r="I7" s="67">
        <v>1.2511574074074073E-2</v>
      </c>
      <c r="J7" s="25"/>
    </row>
    <row r="8" spans="1:10" x14ac:dyDescent="0.25">
      <c r="A8" s="85" t="s">
        <v>73</v>
      </c>
      <c r="B8" s="83">
        <v>1.1157407407407408E-2</v>
      </c>
      <c r="C8" s="19">
        <v>156.25</v>
      </c>
      <c r="D8" s="19">
        <f>C8+'8k6k Reverse'!D8</f>
        <v>583.75</v>
      </c>
      <c r="F8" s="17"/>
      <c r="G8" s="20" t="s">
        <v>192</v>
      </c>
      <c r="H8" s="25" t="s">
        <v>43</v>
      </c>
      <c r="I8" s="67">
        <v>1.136574074074074E-2</v>
      </c>
      <c r="J8" s="25"/>
    </row>
    <row r="9" spans="1:10" x14ac:dyDescent="0.25">
      <c r="A9" s="85" t="s">
        <v>86</v>
      </c>
      <c r="B9" s="83">
        <v>1.1284722222222222E-2</v>
      </c>
      <c r="C9" s="19">
        <v>125</v>
      </c>
      <c r="D9" s="19">
        <f>C9+'8k6k Reverse'!D9</f>
        <v>476.25</v>
      </c>
      <c r="H9" s="25" t="s">
        <v>19</v>
      </c>
      <c r="I9" s="67">
        <v>1.1377314814814814E-2</v>
      </c>
      <c r="J9" s="25"/>
    </row>
    <row r="10" spans="1:10" x14ac:dyDescent="0.25">
      <c r="A10" s="85" t="s">
        <v>89</v>
      </c>
      <c r="B10" s="82">
        <v>1.1377314814814814E-2</v>
      </c>
      <c r="C10" s="19">
        <v>87.5</v>
      </c>
      <c r="D10" s="19">
        <f>C10+'8k6k Reverse'!D11</f>
        <v>377.5</v>
      </c>
      <c r="F10" s="15" t="s">
        <v>49</v>
      </c>
      <c r="G10" s="59">
        <v>1.5810185185185184E-2</v>
      </c>
      <c r="H10" s="25" t="s">
        <v>37</v>
      </c>
      <c r="I10" s="67">
        <v>1.1770833333333333E-2</v>
      </c>
      <c r="J10" s="25"/>
    </row>
    <row r="11" spans="1:10" x14ac:dyDescent="0.25">
      <c r="A11" s="85" t="s">
        <v>150</v>
      </c>
      <c r="B11" s="83">
        <v>1.1840277777777778E-2</v>
      </c>
      <c r="C11" s="19">
        <v>43.75</v>
      </c>
      <c r="D11" s="19">
        <f>C11+'8k6k Reverse'!D10</f>
        <v>361.25</v>
      </c>
      <c r="F11" s="15" t="s">
        <v>57</v>
      </c>
      <c r="G11" s="59">
        <v>1.2534722222222223E-2</v>
      </c>
      <c r="H11" s="25"/>
      <c r="I11" s="74">
        <f>SUM(I7:I10)</f>
        <v>4.7025462962962963E-2</v>
      </c>
      <c r="J11" s="27" t="s">
        <v>201</v>
      </c>
    </row>
    <row r="12" spans="1:10" x14ac:dyDescent="0.25">
      <c r="A12" s="85" t="s">
        <v>84</v>
      </c>
      <c r="B12" s="83">
        <v>1.1388888888888888E-2</v>
      </c>
      <c r="C12" s="19">
        <v>75</v>
      </c>
      <c r="D12" s="19">
        <f>C12+'8k6k Reverse'!D12</f>
        <v>356.25</v>
      </c>
      <c r="F12" s="15" t="s">
        <v>177</v>
      </c>
      <c r="G12" s="60">
        <v>1.3657407407407408E-2</v>
      </c>
      <c r="H12" s="32" t="s">
        <v>29</v>
      </c>
      <c r="I12" s="69">
        <v>1.1157407407407408E-2</v>
      </c>
    </row>
    <row r="13" spans="1:10" x14ac:dyDescent="0.25">
      <c r="A13" s="85" t="s">
        <v>78</v>
      </c>
      <c r="B13" s="83">
        <v>1.136574074074074E-2</v>
      </c>
      <c r="C13" s="19">
        <v>100</v>
      </c>
      <c r="D13" s="19">
        <f>C13+'8k6k Reverse'!D14</f>
        <v>345</v>
      </c>
      <c r="F13" s="15" t="s">
        <v>48</v>
      </c>
      <c r="G13" s="60">
        <v>1.579861111111111E-2</v>
      </c>
      <c r="H13" s="32" t="s">
        <v>26</v>
      </c>
      <c r="I13" s="69">
        <v>1.1284722222222222E-2</v>
      </c>
    </row>
    <row r="14" spans="1:10" x14ac:dyDescent="0.25">
      <c r="A14" s="85" t="s">
        <v>80</v>
      </c>
      <c r="B14" s="83">
        <v>1.1342592592592592E-2</v>
      </c>
      <c r="C14" s="19">
        <v>112.5</v>
      </c>
      <c r="D14" s="19">
        <f>C14+'8k6k Reverse'!D16</f>
        <v>316.25</v>
      </c>
      <c r="F14" s="15" t="s">
        <v>50</v>
      </c>
      <c r="G14" s="60">
        <v>1.5810185185185184E-2</v>
      </c>
      <c r="H14" s="32" t="s">
        <v>44</v>
      </c>
      <c r="I14" s="69">
        <v>1.1342592592592592E-2</v>
      </c>
    </row>
    <row r="15" spans="1:10" x14ac:dyDescent="0.25">
      <c r="A15" s="86" t="s">
        <v>70</v>
      </c>
      <c r="B15" s="83" t="s">
        <v>114</v>
      </c>
      <c r="C15" s="19">
        <v>0</v>
      </c>
      <c r="D15" s="19">
        <f>C15+'8k6k Reverse'!D13</f>
        <v>267.5</v>
      </c>
      <c r="F15" s="15"/>
      <c r="G15" s="64">
        <f>SUM(G10:G14)</f>
        <v>7.3611111111111113E-2</v>
      </c>
      <c r="H15" s="32" t="s">
        <v>31</v>
      </c>
      <c r="I15" s="69">
        <v>1.2314814814814815E-2</v>
      </c>
    </row>
    <row r="16" spans="1:10" x14ac:dyDescent="0.25">
      <c r="A16" s="85" t="s">
        <v>87</v>
      </c>
      <c r="B16" s="83" t="s">
        <v>114</v>
      </c>
      <c r="C16" s="19">
        <v>0</v>
      </c>
      <c r="D16" s="19">
        <f>C16+'8k6k Reverse'!D15</f>
        <v>232.5</v>
      </c>
      <c r="F16" s="15"/>
      <c r="G16" s="16" t="s">
        <v>193</v>
      </c>
      <c r="H16" s="32"/>
      <c r="I16" s="76">
        <f>SUM(I12:I15)</f>
        <v>4.6099537037037036E-2</v>
      </c>
      <c r="J16" s="31" t="s">
        <v>197</v>
      </c>
    </row>
    <row r="17" spans="1:10" x14ac:dyDescent="0.25">
      <c r="A17" s="85" t="s">
        <v>75</v>
      </c>
      <c r="B17" s="83">
        <v>1.1863425925925925E-2</v>
      </c>
      <c r="C17" s="19">
        <v>37.5</v>
      </c>
      <c r="D17" s="19">
        <f>C17+'8k6k Reverse'!D17</f>
        <v>211.25</v>
      </c>
      <c r="H17" s="40" t="s">
        <v>32</v>
      </c>
      <c r="I17" s="72">
        <v>1.0960648148148148E-2</v>
      </c>
    </row>
    <row r="18" spans="1:10" x14ac:dyDescent="0.25">
      <c r="A18" s="85" t="s">
        <v>76</v>
      </c>
      <c r="B18" s="83">
        <v>1.1446759259259261E-2</v>
      </c>
      <c r="C18" s="19">
        <v>62.5</v>
      </c>
      <c r="D18" s="19">
        <f>C18+'8k6k Reverse'!D18</f>
        <v>203.75</v>
      </c>
      <c r="F18" s="21" t="s">
        <v>59</v>
      </c>
      <c r="G18" s="61">
        <v>1.5810185185185184E-2</v>
      </c>
      <c r="H18" s="40" t="s">
        <v>30</v>
      </c>
      <c r="I18" s="72">
        <v>1.1863425925925925E-2</v>
      </c>
    </row>
    <row r="19" spans="1:10" x14ac:dyDescent="0.25">
      <c r="A19" s="85" t="s">
        <v>79</v>
      </c>
      <c r="B19" s="83">
        <v>1.1608796296296296E-2</v>
      </c>
      <c r="C19" s="19">
        <v>56.25</v>
      </c>
      <c r="D19" s="19">
        <f>C19+'8k6k Reverse'!D19</f>
        <v>187.5</v>
      </c>
      <c r="F19" s="21" t="s">
        <v>47</v>
      </c>
      <c r="G19" s="61">
        <v>1.3541666666666667E-2</v>
      </c>
      <c r="H19" s="40" t="s">
        <v>41</v>
      </c>
      <c r="I19" s="72">
        <v>1.1388888888888888E-2</v>
      </c>
    </row>
    <row r="20" spans="1:10" x14ac:dyDescent="0.25">
      <c r="A20" s="85" t="s">
        <v>162</v>
      </c>
      <c r="B20" s="83">
        <v>1.1770833333333333E-2</v>
      </c>
      <c r="C20" s="19">
        <v>50</v>
      </c>
      <c r="D20" s="19">
        <f>C20+'8k6k Reverse'!D20</f>
        <v>155</v>
      </c>
      <c r="F20" s="21" t="s">
        <v>54</v>
      </c>
      <c r="G20" s="61">
        <v>1.5810185185185184E-2</v>
      </c>
      <c r="H20" s="40" t="s">
        <v>34</v>
      </c>
      <c r="I20" s="72">
        <v>1.2499999999999999E-2</v>
      </c>
      <c r="J20" s="3"/>
    </row>
    <row r="21" spans="1:10" x14ac:dyDescent="0.25">
      <c r="A21" s="86" t="s">
        <v>69</v>
      </c>
      <c r="B21" s="83" t="s">
        <v>114</v>
      </c>
      <c r="C21" s="19">
        <v>0</v>
      </c>
      <c r="D21" s="19">
        <f>C21+'8k6k Reverse'!D21</f>
        <v>90</v>
      </c>
      <c r="F21" s="21" t="s">
        <v>62</v>
      </c>
      <c r="G21" s="61">
        <v>1.4178240740740741E-2</v>
      </c>
      <c r="H21" s="40"/>
      <c r="I21" s="79">
        <f>SUM(I17:I20)</f>
        <v>4.6712962962962956E-2</v>
      </c>
      <c r="J21" s="42" t="s">
        <v>199</v>
      </c>
    </row>
    <row r="22" spans="1:10" x14ac:dyDescent="0.25">
      <c r="A22" s="85" t="s">
        <v>81</v>
      </c>
      <c r="B22" s="83">
        <v>1.1886574074074075E-2</v>
      </c>
      <c r="C22" s="19">
        <v>31.25</v>
      </c>
      <c r="D22" s="19">
        <f>C22+'8k6k Reverse'!D22</f>
        <v>89</v>
      </c>
      <c r="F22" s="21" t="s">
        <v>51</v>
      </c>
      <c r="G22" s="61">
        <v>1.5810185185185184E-2</v>
      </c>
      <c r="H22" s="38" t="s">
        <v>38</v>
      </c>
      <c r="I22" s="73">
        <v>1.0925925925925924E-2</v>
      </c>
    </row>
    <row r="23" spans="1:10" x14ac:dyDescent="0.25">
      <c r="A23" s="85" t="s">
        <v>88</v>
      </c>
      <c r="B23" s="83">
        <v>1.2002314814814815E-2</v>
      </c>
      <c r="C23" s="19">
        <v>25</v>
      </c>
      <c r="D23" s="19">
        <f>C23+'8k6k Reverse'!D24</f>
        <v>57.5</v>
      </c>
      <c r="F23" s="21"/>
      <c r="G23" s="65">
        <f>SUM(G18:G22)</f>
        <v>7.5150462962962961E-2</v>
      </c>
      <c r="H23" s="38" t="s">
        <v>36</v>
      </c>
      <c r="I23" s="73">
        <v>1.1840277777777778E-2</v>
      </c>
    </row>
    <row r="24" spans="1:10" x14ac:dyDescent="0.25">
      <c r="A24" s="85" t="s">
        <v>85</v>
      </c>
      <c r="B24" s="83">
        <v>1.2499999999999999E-2</v>
      </c>
      <c r="C24" s="19">
        <v>10</v>
      </c>
      <c r="D24" s="19">
        <f>C24+'8k6k Reverse'!D23</f>
        <v>46</v>
      </c>
      <c r="F24" s="21"/>
      <c r="G24" s="33" t="s">
        <v>194</v>
      </c>
      <c r="H24" s="38" t="s">
        <v>21</v>
      </c>
      <c r="I24" s="73">
        <v>1.2013888888888888E-2</v>
      </c>
    </row>
    <row r="25" spans="1:10" x14ac:dyDescent="0.25">
      <c r="A25" s="86" t="s">
        <v>91</v>
      </c>
      <c r="B25" s="83">
        <v>1.2013888888888888E-2</v>
      </c>
      <c r="C25" s="19">
        <v>18.75</v>
      </c>
      <c r="D25" s="19">
        <f>C25+'8k6k Reverse'!D26</f>
        <v>40.75</v>
      </c>
      <c r="H25" s="38" t="s">
        <v>28</v>
      </c>
      <c r="I25" s="73">
        <v>1.1886574074074075E-2</v>
      </c>
    </row>
    <row r="26" spans="1:10" x14ac:dyDescent="0.25">
      <c r="A26" s="86" t="s">
        <v>77</v>
      </c>
      <c r="B26" s="83">
        <v>1.2060185185185186E-2</v>
      </c>
      <c r="C26" s="19">
        <v>12.5</v>
      </c>
      <c r="D26" s="19">
        <f>C26+'8k6k Reverse'!D25</f>
        <v>37.75</v>
      </c>
      <c r="F26" s="22" t="s">
        <v>53</v>
      </c>
      <c r="G26" s="62">
        <v>1.5810185185185184E-2</v>
      </c>
      <c r="H26" s="38"/>
      <c r="I26" s="80">
        <f>SUM(I22:I25)</f>
        <v>4.6666666666666669E-2</v>
      </c>
      <c r="J26" s="43" t="s">
        <v>198</v>
      </c>
    </row>
    <row r="27" spans="1:10" x14ac:dyDescent="0.25">
      <c r="A27" s="85" t="s">
        <v>82</v>
      </c>
      <c r="B27" s="83">
        <v>1.2314814814814815E-2</v>
      </c>
      <c r="C27" s="19">
        <v>11.25</v>
      </c>
      <c r="D27" s="19">
        <f>C27+'8k6k Reverse'!D29</f>
        <v>22</v>
      </c>
      <c r="F27" s="22" t="s">
        <v>45</v>
      </c>
      <c r="G27" s="62">
        <v>1.5810185185185184E-2</v>
      </c>
      <c r="H27" s="23" t="s">
        <v>35</v>
      </c>
      <c r="I27" s="70">
        <v>1.1122685185185185E-2</v>
      </c>
    </row>
    <row r="28" spans="1:10" x14ac:dyDescent="0.25">
      <c r="A28" s="85" t="s">
        <v>72</v>
      </c>
      <c r="B28" s="83" t="s">
        <v>114</v>
      </c>
      <c r="C28" s="19">
        <v>0</v>
      </c>
      <c r="D28" s="19">
        <f>C28+'8k6k Reverse'!D27</f>
        <v>16</v>
      </c>
      <c r="F28" s="22" t="s">
        <v>61</v>
      </c>
      <c r="G28" s="62">
        <v>1.5810185185185184E-2</v>
      </c>
      <c r="H28" s="23" t="s">
        <v>18</v>
      </c>
      <c r="I28" s="70">
        <v>1.2511574074074073E-2</v>
      </c>
    </row>
    <row r="29" spans="1:10" x14ac:dyDescent="0.25">
      <c r="A29" s="85" t="s">
        <v>74</v>
      </c>
      <c r="B29" s="83" t="s">
        <v>114</v>
      </c>
      <c r="C29" s="19">
        <f ca="1">C2:C290</f>
        <v>0</v>
      </c>
      <c r="D29" s="19">
        <f ca="1">C29+'8k6k Reverse'!D28</f>
        <v>15</v>
      </c>
      <c r="F29" s="22" t="s">
        <v>46</v>
      </c>
      <c r="G29" s="62">
        <v>1.5810185185185184E-2</v>
      </c>
      <c r="H29" s="23" t="s">
        <v>42</v>
      </c>
      <c r="I29" s="70">
        <v>1.2511574074074073E-2</v>
      </c>
    </row>
    <row r="30" spans="1:10" x14ac:dyDescent="0.25">
      <c r="A30" s="87"/>
      <c r="B30" s="94"/>
      <c r="C30" s="2"/>
      <c r="D30" s="2"/>
      <c r="F30" s="22" t="s">
        <v>56</v>
      </c>
      <c r="G30" s="62">
        <v>1.5127314814814816E-2</v>
      </c>
      <c r="H30" s="23" t="s">
        <v>39</v>
      </c>
      <c r="I30" s="70">
        <v>1.2002314814814815E-2</v>
      </c>
    </row>
    <row r="31" spans="1:10" x14ac:dyDescent="0.25">
      <c r="A31" s="87"/>
      <c r="B31" s="2"/>
      <c r="C31" s="2"/>
      <c r="D31" s="2"/>
      <c r="F31" s="22"/>
      <c r="G31" s="66">
        <f>SUM(G26:G30)</f>
        <v>7.8368055555555552E-2</v>
      </c>
      <c r="H31" s="23"/>
      <c r="I31" s="77">
        <f>SUM(I27:I30)</f>
        <v>4.8148148148148141E-2</v>
      </c>
      <c r="J31" s="24" t="s">
        <v>202</v>
      </c>
    </row>
    <row r="32" spans="1:10" x14ac:dyDescent="0.25">
      <c r="A32" s="92"/>
      <c r="B32" s="93" t="s">
        <v>112</v>
      </c>
      <c r="C32" s="93" t="s">
        <v>190</v>
      </c>
      <c r="D32" s="93" t="s">
        <v>137</v>
      </c>
      <c r="F32" s="22"/>
      <c r="G32" s="34" t="s">
        <v>195</v>
      </c>
      <c r="H32" s="35" t="s">
        <v>20</v>
      </c>
      <c r="I32" s="71">
        <v>1.0520833333333333E-2</v>
      </c>
    </row>
    <row r="33" spans="1:10" x14ac:dyDescent="0.25">
      <c r="A33" s="85" t="s">
        <v>98</v>
      </c>
      <c r="B33" s="18">
        <v>1.2534722222222223E-2</v>
      </c>
      <c r="C33" s="19">
        <v>437.5</v>
      </c>
      <c r="D33" s="19">
        <f>C33+'8k6k Reverse'!D33</f>
        <v>1700</v>
      </c>
      <c r="H33" s="35" t="s">
        <v>40</v>
      </c>
      <c r="I33" s="71">
        <v>1.2511574074074073E-2</v>
      </c>
    </row>
    <row r="34" spans="1:10" x14ac:dyDescent="0.25">
      <c r="A34" s="13" t="s">
        <v>94</v>
      </c>
      <c r="B34" s="18">
        <v>1.2997685185185183E-2</v>
      </c>
      <c r="C34" s="19">
        <v>375</v>
      </c>
      <c r="D34" s="19">
        <f>C34+'8k6k Reverse'!D34</f>
        <v>1587.5</v>
      </c>
      <c r="H34" s="35" t="s">
        <v>33</v>
      </c>
      <c r="I34" s="71">
        <v>1.2511574074074073E-2</v>
      </c>
    </row>
    <row r="35" spans="1:10" x14ac:dyDescent="0.25">
      <c r="A35" s="85" t="s">
        <v>106</v>
      </c>
      <c r="B35" s="18">
        <v>1.3541666666666667E-2</v>
      </c>
      <c r="C35" s="19">
        <v>250</v>
      </c>
      <c r="D35" s="19">
        <f>C35+'8k6k Reverse'!D35</f>
        <v>1087.5</v>
      </c>
      <c r="H35" s="35" t="s">
        <v>25</v>
      </c>
      <c r="I35" s="71">
        <v>1.1446759259259261E-2</v>
      </c>
    </row>
    <row r="36" spans="1:10" x14ac:dyDescent="0.25">
      <c r="A36" s="85" t="s">
        <v>100</v>
      </c>
      <c r="B36" s="18">
        <v>1.3321759259259261E-2</v>
      </c>
      <c r="C36" s="19">
        <v>312.5</v>
      </c>
      <c r="D36" s="19">
        <f>C36+'8k6k Reverse'!D37</f>
        <v>1012.5</v>
      </c>
      <c r="H36" s="35"/>
      <c r="I36" s="78">
        <f>SUM(I32:I35)</f>
        <v>4.6990740740740736E-2</v>
      </c>
      <c r="J36" s="37" t="s">
        <v>200</v>
      </c>
    </row>
    <row r="37" spans="1:10" x14ac:dyDescent="0.25">
      <c r="A37" s="85" t="s">
        <v>96</v>
      </c>
      <c r="B37" s="18">
        <v>1.3599537037037037E-2</v>
      </c>
      <c r="C37" s="19">
        <v>218.75</v>
      </c>
      <c r="D37" s="19">
        <f>C37+'8k6k Reverse'!D38</f>
        <v>756.25</v>
      </c>
    </row>
    <row r="38" spans="1:10" x14ac:dyDescent="0.25">
      <c r="A38" s="85" t="s">
        <v>93</v>
      </c>
      <c r="B38" s="18" t="s">
        <v>114</v>
      </c>
      <c r="C38" s="19">
        <v>0</v>
      </c>
      <c r="D38" s="19">
        <f>C38+'8k6k Reverse'!D36</f>
        <v>725</v>
      </c>
    </row>
    <row r="39" spans="1:10" x14ac:dyDescent="0.25">
      <c r="A39" s="85" t="s">
        <v>99</v>
      </c>
      <c r="B39" s="18">
        <v>1.3645833333333331E-2</v>
      </c>
      <c r="C39" s="19">
        <v>187.5</v>
      </c>
      <c r="D39" s="19">
        <f>C39+'8k6k Reverse'!D39</f>
        <v>597.5</v>
      </c>
    </row>
    <row r="40" spans="1:10" x14ac:dyDescent="0.25">
      <c r="A40" s="85" t="s">
        <v>105</v>
      </c>
      <c r="B40" s="18">
        <v>1.4166666666666666E-2</v>
      </c>
      <c r="C40" s="19">
        <v>156.25</v>
      </c>
      <c r="D40" s="19">
        <f>C40+'8k6k Reverse'!D41</f>
        <v>523.75</v>
      </c>
    </row>
    <row r="41" spans="1:10" x14ac:dyDescent="0.25">
      <c r="A41" s="85" t="s">
        <v>92</v>
      </c>
      <c r="B41" s="18" t="s">
        <v>114</v>
      </c>
      <c r="C41" s="19">
        <v>0</v>
      </c>
      <c r="D41" s="19">
        <f>C41+'8k6k Reverse'!D40</f>
        <v>387.5</v>
      </c>
      <c r="F41" t="s">
        <v>191</v>
      </c>
    </row>
    <row r="42" spans="1:10" x14ac:dyDescent="0.25">
      <c r="A42" s="13" t="s">
        <v>95</v>
      </c>
      <c r="B42" s="18" t="s">
        <v>114</v>
      </c>
      <c r="C42" s="19">
        <v>0</v>
      </c>
      <c r="D42" s="19">
        <f>C42+'8k6k Reverse'!D42</f>
        <v>350</v>
      </c>
    </row>
    <row r="43" spans="1:10" x14ac:dyDescent="0.25">
      <c r="A43" s="85" t="s">
        <v>102</v>
      </c>
      <c r="B43" s="18" t="s">
        <v>155</v>
      </c>
      <c r="C43" s="19">
        <v>33.75</v>
      </c>
      <c r="D43" s="19">
        <f>C43+'8k6k Reverse'!D43</f>
        <v>341.25</v>
      </c>
    </row>
    <row r="44" spans="1:10" x14ac:dyDescent="0.25">
      <c r="A44" s="13" t="s">
        <v>97</v>
      </c>
      <c r="B44" s="18">
        <v>9.0277777777777787E-3</v>
      </c>
      <c r="C44" s="19">
        <v>45</v>
      </c>
      <c r="D44" s="19">
        <f>C44+'8k6k Reverse'!D44</f>
        <v>312.5</v>
      </c>
    </row>
    <row r="45" spans="1:10" x14ac:dyDescent="0.25">
      <c r="A45" s="85" t="s">
        <v>107</v>
      </c>
      <c r="B45" s="18">
        <v>1.579861111111111E-2</v>
      </c>
      <c r="C45" s="19">
        <v>100</v>
      </c>
      <c r="D45" s="19">
        <f>C45+'8k6k Reverse'!D45</f>
        <v>298.75</v>
      </c>
    </row>
    <row r="46" spans="1:10" x14ac:dyDescent="0.25">
      <c r="A46" s="85" t="s">
        <v>110</v>
      </c>
      <c r="B46" s="18">
        <v>1.4178240740740741E-2</v>
      </c>
      <c r="C46" s="19">
        <v>125</v>
      </c>
      <c r="D46" s="19">
        <f>C46+'8k6k Reverse'!D46</f>
        <v>267.5</v>
      </c>
    </row>
    <row r="47" spans="1:10" x14ac:dyDescent="0.25">
      <c r="A47" s="85" t="s">
        <v>103</v>
      </c>
      <c r="B47" s="18">
        <v>1.5127314814814816E-2</v>
      </c>
      <c r="C47" s="19">
        <v>112.5</v>
      </c>
      <c r="D47" s="19">
        <f>C47+'8k6k Reverse'!D47</f>
        <v>210</v>
      </c>
    </row>
    <row r="48" spans="1:10" x14ac:dyDescent="0.25">
      <c r="A48" s="85" t="s">
        <v>101</v>
      </c>
      <c r="B48" s="18" t="s">
        <v>114</v>
      </c>
      <c r="C48" s="19">
        <v>0</v>
      </c>
      <c r="D48" s="19">
        <f>C48+'8k6k Reverse'!D48</f>
        <v>75</v>
      </c>
    </row>
    <row r="49" spans="1:4" x14ac:dyDescent="0.25">
      <c r="A49" s="85" t="s">
        <v>111</v>
      </c>
      <c r="B49" s="18">
        <v>8.8541666666666664E-3</v>
      </c>
      <c r="C49" s="19">
        <v>60</v>
      </c>
      <c r="D49" s="19">
        <f>C49+'8k6k Reverse'!D52</f>
        <v>60</v>
      </c>
    </row>
    <row r="50" spans="1:4" x14ac:dyDescent="0.25">
      <c r="A50" s="85" t="s">
        <v>109</v>
      </c>
      <c r="B50" s="18">
        <v>9.0393518518518522E-3</v>
      </c>
      <c r="C50" s="19">
        <v>37.5</v>
      </c>
      <c r="D50" s="19">
        <f>C50+'8k6k Reverse'!D51</f>
        <v>37.5</v>
      </c>
    </row>
    <row r="51" spans="1:4" x14ac:dyDescent="0.25">
      <c r="A51" s="85" t="s">
        <v>104</v>
      </c>
      <c r="B51" s="18" t="s">
        <v>114</v>
      </c>
      <c r="C51" s="19">
        <v>0</v>
      </c>
      <c r="D51" s="19">
        <f>C51+'8k6k Reverse'!D49</f>
        <v>0</v>
      </c>
    </row>
    <row r="52" spans="1:4" x14ac:dyDescent="0.25">
      <c r="A52" s="85" t="s">
        <v>108</v>
      </c>
      <c r="B52" s="18" t="s">
        <v>114</v>
      </c>
      <c r="C52" s="19">
        <v>0</v>
      </c>
      <c r="D52" s="19">
        <f>C52+'8k6k Reverse'!D50</f>
        <v>0</v>
      </c>
    </row>
    <row r="56" spans="1:4" x14ac:dyDescent="0.25">
      <c r="C56" s="2"/>
    </row>
    <row r="57" spans="1:4" x14ac:dyDescent="0.25">
      <c r="C57" s="2"/>
    </row>
    <row r="58" spans="1:4" x14ac:dyDescent="0.25">
      <c r="C58" s="2"/>
    </row>
    <row r="59" spans="1:4" x14ac:dyDescent="0.25">
      <c r="C59" s="2"/>
    </row>
    <row r="60" spans="1:4" x14ac:dyDescent="0.25">
      <c r="C60" s="2"/>
    </row>
    <row r="61" spans="1:4" x14ac:dyDescent="0.25">
      <c r="C61" s="2"/>
    </row>
    <row r="62" spans="1:4" x14ac:dyDescent="0.25">
      <c r="C62" s="2"/>
    </row>
  </sheetData>
  <sortState ref="A33:D52">
    <sortCondition descending="1" ref="D33:D52"/>
  </sortState>
  <pageMargins left="0.7" right="0.7" top="0.75" bottom="0.75" header="0.3" footer="0.3"/>
  <pageSetup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GP Set up</vt:lpstr>
      <vt:lpstr>Teams</vt:lpstr>
      <vt:lpstr>2MTT grass</vt:lpstr>
      <vt:lpstr>5K grass</vt:lpstr>
      <vt:lpstr>8k6k grass</vt:lpstr>
      <vt:lpstr>2M TT track</vt:lpstr>
      <vt:lpstr>8k6k Reverse</vt:lpstr>
      <vt:lpstr>5k Track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Maus, Jason</dc:creator>
  <cp:lastModifiedBy>Maus, Jason</cp:lastModifiedBy>
  <cp:lastPrinted>2020-11-05T14:46:15Z</cp:lastPrinted>
  <dcterms:created xsi:type="dcterms:W3CDTF">2020-07-28T19:27:21Z</dcterms:created>
  <dcterms:modified xsi:type="dcterms:W3CDTF">2020-11-10T19:47:02Z</dcterms:modified>
</cp:coreProperties>
</file>